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firstSheet="13" activeTab="22"/>
  </bookViews>
  <sheets>
    <sheet name="Свод" sheetId="48" r:id="rId1"/>
    <sheet name="аксай" sheetId="10" r:id="rId2"/>
    <sheet name="жаныспай" sheetId="12" r:id="rId3"/>
    <sheet name="иглик" sheetId="17" r:id="rId4"/>
    <sheet name="ковыльный" sheetId="18" r:id="rId5"/>
    <sheet name="калачи" sheetId="19" r:id="rId6"/>
    <sheet name="курский" sheetId="20" r:id="rId7"/>
    <sheet name="каракол" sheetId="21" r:id="rId8"/>
    <sheet name="орловка" sheetId="22" r:id="rId9"/>
    <sheet name="знаменка" sheetId="26" r:id="rId10"/>
    <sheet name="заречный" sheetId="23" r:id="rId11"/>
    <sheet name="Раздольное" sheetId="24" r:id="rId12"/>
    <sheet name="двуречный" sheetId="27" r:id="rId13"/>
    <sheet name="Интернациональный" sheetId="28" r:id="rId14"/>
    <sheet name="кумайская" sheetId="29" r:id="rId15"/>
    <sheet name="московская" sheetId="30" r:id="rId16"/>
    <sheet name="свободненская" sheetId="32" r:id="rId17"/>
    <sheet name="сурган" sheetId="34" r:id="rId18"/>
    <sheet name="юбилейное" sheetId="46" r:id="rId19"/>
    <sheet name="бузулукская" sheetId="35" r:id="rId20"/>
    <sheet name="ярославка" sheetId="36" r:id="rId21"/>
    <sheet name="красивое" sheetId="37" r:id="rId22"/>
    <sheet name="Лист1" sheetId="47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7" l="1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11" i="37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11" i="36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11" i="35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11" i="46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11" i="34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11" i="32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11" i="30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11" i="29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11" i="28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11" i="27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11" i="24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11" i="23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11" i="26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11" i="22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11" i="21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11" i="20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11" i="19"/>
  <c r="C33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11" i="18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11" i="17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11" i="12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11" i="10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11" i="48"/>
  <c r="E12" i="48"/>
  <c r="E13" i="20"/>
  <c r="E13" i="19"/>
  <c r="E12" i="19"/>
  <c r="E12" i="46"/>
  <c r="E12" i="34"/>
  <c r="E12" i="32"/>
  <c r="E12" i="30"/>
  <c r="E12" i="29"/>
  <c r="E12" i="28"/>
  <c r="E12" i="27"/>
  <c r="E12" i="24"/>
  <c r="E12" i="23"/>
  <c r="E12" i="21"/>
  <c r="E12" i="20"/>
  <c r="E12" i="18"/>
  <c r="E12" i="12"/>
  <c r="E12" i="10"/>
  <c r="E12" i="17"/>
  <c r="E33" i="46" l="1"/>
  <c r="E33" i="37"/>
  <c r="E33" i="21"/>
  <c r="E33" i="12"/>
  <c r="E33" i="34"/>
  <c r="E33" i="28"/>
  <c r="E33" i="19"/>
  <c r="E33" i="27"/>
  <c r="E13" i="24" l="1"/>
  <c r="E13" i="23"/>
  <c r="E14" i="48"/>
  <c r="E16" i="48"/>
  <c r="E17" i="48"/>
  <c r="E18" i="48"/>
  <c r="E20" i="48"/>
  <c r="E21" i="48"/>
  <c r="E23" i="48"/>
  <c r="E24" i="48"/>
  <c r="E26" i="48"/>
  <c r="E27" i="48"/>
  <c r="E29" i="48"/>
  <c r="E31" i="48"/>
  <c r="E32" i="48"/>
  <c r="E11" i="48"/>
  <c r="E30" i="37" l="1"/>
  <c r="E30" i="20" l="1"/>
  <c r="E30" i="30"/>
  <c r="E30" i="26"/>
  <c r="E30" i="29"/>
  <c r="E30" i="32"/>
  <c r="E30" i="35"/>
  <c r="E30" i="28"/>
  <c r="E30" i="24"/>
  <c r="E30" i="21"/>
  <c r="E30" i="18"/>
  <c r="E30" i="22"/>
  <c r="E30" i="46"/>
  <c r="E30" i="36"/>
  <c r="E29" i="17" l="1"/>
  <c r="E30" i="23"/>
  <c r="E30" i="12"/>
  <c r="E30" i="27"/>
  <c r="E30" i="10"/>
  <c r="E30" i="48" s="1"/>
  <c r="E33" i="29"/>
  <c r="E33" i="36"/>
  <c r="E33" i="24"/>
  <c r="E33" i="17"/>
  <c r="E33" i="35"/>
  <c r="E33" i="32"/>
  <c r="E33" i="22"/>
  <c r="E33" i="30"/>
  <c r="E33" i="20"/>
  <c r="E33" i="18"/>
  <c r="E33" i="23"/>
  <c r="E33" i="26"/>
  <c r="E33" i="10"/>
  <c r="E33" i="48" s="1"/>
  <c r="E28" i="19"/>
  <c r="E25" i="19"/>
  <c r="E22" i="19"/>
  <c r="E15" i="19"/>
  <c r="E28" i="37" l="1"/>
  <c r="E25" i="37"/>
  <c r="E22" i="37"/>
  <c r="E19" i="37"/>
  <c r="E25" i="32" l="1"/>
  <c r="E22" i="32"/>
  <c r="E19" i="32"/>
  <c r="E28" i="27" l="1"/>
  <c r="E25" i="27"/>
  <c r="E22" i="27"/>
  <c r="E19" i="27"/>
  <c r="E28" i="22" l="1"/>
  <c r="E25" i="22"/>
  <c r="E22" i="22"/>
  <c r="E19" i="22"/>
  <c r="E28" i="29" l="1"/>
  <c r="E28" i="36" l="1"/>
  <c r="E25" i="36"/>
  <c r="E22" i="36"/>
  <c r="E19" i="36"/>
  <c r="E28" i="30"/>
  <c r="E25" i="30"/>
  <c r="E22" i="30"/>
  <c r="E19" i="30"/>
  <c r="E28" i="24"/>
  <c r="E25" i="24"/>
  <c r="E22" i="24"/>
  <c r="E19" i="24"/>
  <c r="E28" i="23"/>
  <c r="E25" i="23"/>
  <c r="E22" i="23"/>
  <c r="E19" i="23"/>
  <c r="E28" i="20"/>
  <c r="E25" i="20"/>
  <c r="E22" i="20"/>
  <c r="E19" i="20"/>
  <c r="E15" i="20"/>
  <c r="E28" i="12" l="1"/>
  <c r="E25" i="12"/>
  <c r="E22" i="12"/>
  <c r="E19" i="12"/>
  <c r="E15" i="12"/>
  <c r="E13" i="12" s="1"/>
  <c r="E19" i="18" l="1"/>
  <c r="E22" i="18"/>
  <c r="E25" i="18"/>
  <c r="E28" i="18"/>
  <c r="E19" i="28" l="1"/>
  <c r="E22" i="28"/>
  <c r="E25" i="28"/>
  <c r="E28" i="28"/>
  <c r="E19" i="34"/>
  <c r="E22" i="34"/>
  <c r="E28" i="34"/>
  <c r="E19" i="21"/>
  <c r="E22" i="21"/>
  <c r="E25" i="21" l="1"/>
  <c r="E28" i="21"/>
  <c r="E19" i="10"/>
  <c r="E19" i="48" s="1"/>
  <c r="E22" i="10"/>
  <c r="E22" i="48" s="1"/>
  <c r="E28" i="10"/>
  <c r="E28" i="48" s="1"/>
  <c r="E25" i="10"/>
  <c r="E25" i="48" s="1"/>
  <c r="E15" i="34" l="1"/>
  <c r="E13" i="34" s="1"/>
  <c r="D15" i="22" l="1"/>
  <c r="E15" i="22"/>
  <c r="D19" i="32" l="1"/>
  <c r="D15" i="32"/>
  <c r="E15" i="32"/>
  <c r="E15" i="27" l="1"/>
  <c r="D28" i="32"/>
  <c r="D22" i="22"/>
  <c r="D13" i="22"/>
  <c r="E15" i="18"/>
  <c r="E15" i="17"/>
  <c r="D28" i="37" l="1"/>
  <c r="D25" i="37"/>
  <c r="D22" i="37"/>
  <c r="D19" i="37"/>
  <c r="E15" i="37"/>
  <c r="D15" i="37"/>
  <c r="D13" i="37" s="1"/>
  <c r="D12" i="37" s="1"/>
  <c r="E15" i="36"/>
  <c r="E28" i="35"/>
  <c r="E25" i="35"/>
  <c r="E22" i="35"/>
  <c r="E19" i="35"/>
  <c r="E15" i="35"/>
  <c r="E28" i="46"/>
  <c r="E25" i="46"/>
  <c r="E22" i="46"/>
  <c r="E19" i="46"/>
  <c r="E15" i="46"/>
  <c r="E28" i="32"/>
  <c r="D25" i="32"/>
  <c r="D22" i="32"/>
  <c r="D13" i="32"/>
  <c r="D12" i="32" s="1"/>
  <c r="E15" i="30" l="1"/>
  <c r="E25" i="29"/>
  <c r="E22" i="29"/>
  <c r="E19" i="29"/>
  <c r="E15" i="29"/>
  <c r="E15" i="28"/>
  <c r="E13" i="28" s="1"/>
  <c r="D28" i="27"/>
  <c r="D25" i="27"/>
  <c r="D22" i="27"/>
  <c r="D19" i="27"/>
  <c r="D15" i="27"/>
  <c r="E15" i="24"/>
  <c r="E15" i="23"/>
  <c r="E28" i="26"/>
  <c r="E25" i="26"/>
  <c r="E22" i="26"/>
  <c r="E19" i="26"/>
  <c r="E15" i="26"/>
  <c r="D28" i="22"/>
  <c r="D25" i="22"/>
  <c r="D19" i="22"/>
  <c r="E15" i="21"/>
  <c r="E28" i="17"/>
  <c r="E25" i="17"/>
  <c r="E22" i="17"/>
  <c r="E19" i="17"/>
  <c r="D14" i="37" l="1"/>
  <c r="D14" i="32"/>
  <c r="E13" i="29"/>
  <c r="D31" i="27"/>
  <c r="D13" i="27" s="1"/>
  <c r="D14" i="27"/>
  <c r="D12" i="27" l="1"/>
  <c r="E13" i="30"/>
  <c r="E13" i="37"/>
  <c r="E12" i="37" s="1"/>
  <c r="E13" i="36"/>
  <c r="E12" i="36" s="1"/>
  <c r="E13" i="35"/>
  <c r="E12" i="35" s="1"/>
  <c r="E13" i="46"/>
  <c r="E13" i="32"/>
  <c r="E13" i="27"/>
  <c r="E13" i="22" l="1"/>
  <c r="E12" i="22" s="1"/>
  <c r="D14" i="22"/>
  <c r="E13" i="21"/>
  <c r="E13" i="18"/>
  <c r="D12" i="22" l="1"/>
  <c r="E13" i="26" l="1"/>
  <c r="E12" i="26" l="1"/>
  <c r="E13" i="17" l="1"/>
  <c r="E15" i="10" l="1"/>
  <c r="E15" i="48" s="1"/>
  <c r="E13" i="10" l="1"/>
  <c r="E13" i="48" s="1"/>
</calcChain>
</file>

<file path=xl/sharedStrings.xml><?xml version="1.0" encoding="utf-8"?>
<sst xmlns="http://schemas.openxmlformats.org/spreadsheetml/2006/main" count="1221" uniqueCount="85">
  <si>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</si>
  <si>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</si>
  <si>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</si>
  <si>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</si>
  <si>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</si>
  <si>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</si>
  <si>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</si>
  <si>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</si>
  <si>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</si>
  <si>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</si>
  <si>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</si>
  <si>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</si>
  <si>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</si>
  <si>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</si>
  <si>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</si>
  <si>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</si>
  <si>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</si>
  <si>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</si>
  <si>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</si>
  <si>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</si>
  <si>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</si>
  <si>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</si>
  <si>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</si>
  <si>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</si>
  <si>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</si>
  <si>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</si>
  <si>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</si>
  <si>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</si>
  <si>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>КГУ "Двуреченская средняя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</si>
  <si>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</si>
  <si>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 xml:space="preserve">3. Фонд заработной платы             </t>
  </si>
  <si>
    <t xml:space="preserve">2. Всего расходы, тыс.тенге             </t>
  </si>
  <si>
    <t>«Общеобразовательная школа села Аксай отдела образования по Есильскому району управления образования Акмолинской области»</t>
  </si>
  <si>
    <t>«Основная средняя школа села Жаныспай отдела образования по Есильскому району управления образования Акмолинской области»</t>
  </si>
  <si>
    <t>«Основная средняя школа имени Ыбырая Алтынсарина села Иглик отдела образования по Есильскому району управления образования Акмолинской области»</t>
  </si>
  <si>
    <t>«Общеобразовательная школа села Ковыльное отдела образования по Есильскому району управления образования Акмолинской области»</t>
  </si>
  <si>
    <t>«Начальная школа села Калачи отдела образования по Есильскому району управления образования Акмолинской области»</t>
  </si>
  <si>
    <t>«Общеобразовательная школа села Курское отдела образования по Есильскому району управления образования Акмолинской области»</t>
  </si>
  <si>
    <t>«Общеобразовательная школа села Караколь отдела образования по Есильскому району управления образования Акмолинской области»</t>
  </si>
  <si>
    <t>«Общеобразовательная школа села Орловка отдела образования по Есильскому району управления образования Акмолинской области»</t>
  </si>
  <si>
    <t>«Общеобразовательная школа села Знаменка
 отдела образования по Есильскому району управления образования Акмолинской области»</t>
  </si>
  <si>
    <t>«Общеобразовательная школа села Заречное отдела образования по Есильскому району управления образования Акмолинской области»</t>
  </si>
  <si>
    <t>«Основная средняя школа села Раздольное отдела образования по Есильскому району управления образования Акмолинской области»</t>
  </si>
  <si>
    <t>«Общеобразовательная школа села Интернациональное отдела образования по Есильскому району управления образования Акмолинской области»</t>
  </si>
  <si>
    <t>«Основная средняя школа села Кумай отдела образования по Есильскому району управления образования Акмолинской области»</t>
  </si>
  <si>
    <t>«Общеобразовательная школа села Сурган отдела образования по Есильскому району управления образования Акмолинской области»</t>
  </si>
  <si>
    <t>«Общеобразовательная школа села Юбилейное отдела образования по Есильскому району управления образования Акмолинской области»</t>
  </si>
  <si>
    <t>«Общеобразовательная школа села Бузулук отдела образования по Есильскому району управления образования Акмолинской области»</t>
  </si>
  <si>
    <t xml:space="preserve">«Основная средняя школа села Ярославка отдела образования по Есильскому району управления образования Акмолинской области» </t>
  </si>
  <si>
    <t>«Общеобразовательная школа села Красивое отдела образования по Есильскому району управления образования Акмолинской области»</t>
  </si>
  <si>
    <t>«Общеобразовательная школа села Московское отдела образования по Есильскому району управления образования Акмолинской области»</t>
  </si>
  <si>
    <t>1 кв</t>
  </si>
  <si>
    <t>1кв</t>
  </si>
  <si>
    <t>СВОД</t>
  </si>
  <si>
    <t xml:space="preserve">2. Всего расходы, тыс.тенге  </t>
  </si>
  <si>
    <t xml:space="preserve">3. Фонд заработной платы </t>
  </si>
  <si>
    <t xml:space="preserve">2. Всего расходы, тыс.тенге           </t>
  </si>
  <si>
    <t xml:space="preserve">3. Фонд заработной платы            </t>
  </si>
  <si>
    <t xml:space="preserve">2. Всего расходы, тыс.тенге    </t>
  </si>
  <si>
    <t xml:space="preserve">3. Фонд заработной платы          </t>
  </si>
  <si>
    <t xml:space="preserve">2. Всего расходы, тыс.тенге        </t>
  </si>
  <si>
    <t xml:space="preserve">2. Всего расходы, тыс.тенге   </t>
  </si>
  <si>
    <t xml:space="preserve">3. Фонд заработной платы      </t>
  </si>
  <si>
    <t xml:space="preserve">3. Фонд заработной платы    </t>
  </si>
  <si>
    <t xml:space="preserve">2. Всего расходы, тыс.тенге </t>
  </si>
  <si>
    <t xml:space="preserve">3. Фонд заработной платы     </t>
  </si>
  <si>
    <t xml:space="preserve">2. Всего расходы, тыс.тенге     </t>
  </si>
  <si>
    <t xml:space="preserve">3. Фонд заработной платы           </t>
  </si>
  <si>
    <t>2. Всего расходы, тыс.тенге</t>
  </si>
  <si>
    <t xml:space="preserve">3. Фонд заработной платы         </t>
  </si>
  <si>
    <t xml:space="preserve">2. Всего расходы, тыс.тенге                 </t>
  </si>
  <si>
    <t xml:space="preserve">2. Всего расходы, тыс.тенге      </t>
  </si>
  <si>
    <t xml:space="preserve">3. Фонд заработной платы        </t>
  </si>
  <si>
    <t xml:space="preserve">2. Всего расходы, тыс.тенге            </t>
  </si>
  <si>
    <t xml:space="preserve">2. Всего расходы, тыс.тенге         </t>
  </si>
  <si>
    <t>2024 год</t>
  </si>
  <si>
    <t>2024г</t>
  </si>
  <si>
    <t>по состоянию на "1" января  2025 г.</t>
  </si>
  <si>
    <t>по состоянию на "1" января  2025г.</t>
  </si>
  <si>
    <t>по состоянию на "1" января 2025 г.</t>
  </si>
  <si>
    <t>2024  год</t>
  </si>
  <si>
    <t>по состоянию на "01" января 2025г.</t>
  </si>
  <si>
    <t>2024год</t>
  </si>
  <si>
    <t>по состоянию на "1" января 2025г.</t>
  </si>
  <si>
    <t>Периодичность: годовая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</si>
</sst>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₸_-;\-* #,##0.00\ _₸_-;_-* &quot;-&quot;??\ _₸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6"/>
      <color theme="0"/>
      <name val="Arial Narrow"/>
      <family val="2"/>
      <charset val="204"/>
    </font>
    <font>
      <sz val="16"/>
      <color rgb="FFFFFF00"/>
      <name val="Arial Narrow"/>
      <family val="2"/>
      <charset val="204"/>
    </font>
    <font>
      <b/>
      <sz val="16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5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5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65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0" fontId="8" fillId="3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2" xfId="0" applyFont="1" applyFill="1" applyBorder="1"/>
    <xf numFmtId="0" fontId="9" fillId="2" borderId="2" xfId="0" applyFont="1" applyFill="1" applyBorder="1"/>
    <xf numFmtId="2" fontId="2" fillId="0" borderId="2" xfId="0" applyNumberFormat="1" applyFont="1" applyFill="1" applyBorder="1"/>
    <xf numFmtId="2" fontId="2" fillId="3" borderId="2" xfId="0" applyNumberFormat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5" fontId="12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0" fontId="11" fillId="3" borderId="2" xfId="0" applyFont="1" applyFill="1" applyBorder="1"/>
    <xf numFmtId="165" fontId="11" fillId="0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165" fontId="7" fillId="0" borderId="0" xfId="0" applyNumberFormat="1" applyFont="1" applyFill="1"/>
    <xf numFmtId="165" fontId="13" fillId="0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33"/>
  <sheetViews>
    <sheetView topLeftCell="A13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6.5703125" style="31" customWidth="1"/>
    <col min="4" max="4" width="12" style="31" customWidth="1"/>
    <col min="5" max="5" width="31.42578125" style="31" customWidth="1"/>
    <col min="6" max="16384" width="9.140625" style="2"/>
  </cols>
  <sheetData>
    <row r="1" spans="1:5" x14ac:dyDescent="0.3">
      <c r="A1" s="68" t="s">
        <v>12</v>
      </c>
      <c r="B1" s="68"/>
      <c r="C1" s="68"/>
      <c r="D1" s="68"/>
      <c r="E1" s="68"/>
    </row>
    <row r="2" spans="1:5" x14ac:dyDescent="0.3">
      <c r="A2" s="68" t="s">
        <v>81</v>
      </c>
      <c r="B2" s="68"/>
      <c r="C2" s="68"/>
      <c r="D2" s="68"/>
      <c r="E2" s="68"/>
    </row>
    <row r="3" spans="1:5" x14ac:dyDescent="0.3">
      <c r="A3" s="1"/>
    </row>
    <row r="4" spans="1:5" x14ac:dyDescent="0.3">
      <c r="A4" s="69" t="s">
        <v>53</v>
      </c>
      <c r="B4" s="69"/>
      <c r="C4" s="69"/>
      <c r="D4" s="69"/>
      <c r="E4" s="69"/>
    </row>
    <row r="5" spans="1:5" ht="15.75" customHeight="1" x14ac:dyDescent="0.3">
      <c r="A5" s="70" t="s">
        <v>13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3" t="s">
        <v>84</v>
      </c>
    </row>
    <row r="8" spans="1:5" x14ac:dyDescent="0.3">
      <c r="A8" s="1"/>
    </row>
    <row r="9" spans="1:5" x14ac:dyDescent="0.3">
      <c r="A9" s="71" t="s">
        <v>24</v>
      </c>
      <c r="B9" s="72" t="s">
        <v>15</v>
      </c>
      <c r="C9" s="73" t="s">
        <v>82</v>
      </c>
      <c r="D9" s="73"/>
      <c r="E9" s="73"/>
    </row>
    <row r="10" spans="1:5" ht="40.5" x14ac:dyDescent="0.3">
      <c r="A10" s="71"/>
      <c r="B10" s="72"/>
      <c r="C10" s="32" t="s">
        <v>16</v>
      </c>
      <c r="D10" s="32" t="s">
        <v>17</v>
      </c>
      <c r="E10" s="33" t="s">
        <v>11</v>
      </c>
    </row>
    <row r="11" spans="1:5" x14ac:dyDescent="0.3">
      <c r="A11" s="5" t="s">
        <v>18</v>
      </c>
      <c r="B11" s="34" t="s">
        <v>10</v>
      </c>
      <c r="C11" s="27">
        <f>E11</f>
        <v>1473</v>
      </c>
      <c r="D11" s="27"/>
      <c r="E11" s="27">
        <f>аксай!E11+жаныспай!E11+иглик!E11+ковыльный!E11+калачи!E11+курский!E11+каракол!E11+орловка!E11+знаменка!E11+заречный!E11+Раздольное!E11+двуречный!E11+Интернациональный!E11+кумайская!E11+московская!E11+свободненская!E11+сурган!E11+юбилейное!E11+бузулукская!E11+ярославка!E11+красивое!E11</f>
        <v>1473</v>
      </c>
    </row>
    <row r="12" spans="1:5" ht="25.5" x14ac:dyDescent="0.3">
      <c r="A12" s="10" t="s">
        <v>20</v>
      </c>
      <c r="B12" s="34" t="s">
        <v>2</v>
      </c>
      <c r="C12" s="27">
        <f t="shared" ref="C12:C33" si="0">E12</f>
        <v>2295.611500339443</v>
      </c>
      <c r="D12" s="27"/>
      <c r="E12" s="27">
        <f>(E13-E32)/E11</f>
        <v>2295.611500339443</v>
      </c>
    </row>
    <row r="13" spans="1:5" ht="25.5" x14ac:dyDescent="0.3">
      <c r="A13" s="5" t="s">
        <v>31</v>
      </c>
      <c r="B13" s="34" t="s">
        <v>2</v>
      </c>
      <c r="C13" s="27">
        <f t="shared" si="0"/>
        <v>3655549.4399999995</v>
      </c>
      <c r="D13" s="27"/>
      <c r="E13" s="27">
        <f>аксай!E13+жаныспай!E13+иглик!E13+ковыльный!E13+калачи!E13+курский!E13+каракол!E13+орловка!E13+знаменка!E13+заречный!E13+Раздольное!E13+двуречный!E13+Интернациональный!E13+кумайская!E13+московская!E13+свободненская!E13+сурган!E13+юбилейное!E13+бузулукская!E13+ярославка!E13+красивое!E13</f>
        <v>3655549.4399999995</v>
      </c>
    </row>
    <row r="14" spans="1:5" x14ac:dyDescent="0.3">
      <c r="A14" s="8" t="s">
        <v>0</v>
      </c>
      <c r="B14" s="35"/>
      <c r="C14" s="27">
        <f t="shared" si="0"/>
        <v>0</v>
      </c>
      <c r="D14" s="27"/>
      <c r="E14" s="27">
        <f>аксай!E14+жаныспай!E14+иглик!E14+ковыльный!E14+калачи!E14+курский!E14+каракол!E14+орловка!E14+знаменка!E14+заречный!E14+Раздольное!E14+двуречный!E14+Интернациональный!E14+кумайская!E14+московская!E14+свободненская!E14+сурган!E14+юбилейное!E14+бузулукская!E14+ярославка!E14+красивое!E14</f>
        <v>0</v>
      </c>
    </row>
    <row r="15" spans="1:5" s="18" customFormat="1" ht="25.5" x14ac:dyDescent="0.3">
      <c r="A15" s="16" t="s">
        <v>30</v>
      </c>
      <c r="B15" s="34" t="s">
        <v>2</v>
      </c>
      <c r="C15" s="27">
        <f t="shared" si="0"/>
        <v>2648406.5000000005</v>
      </c>
      <c r="D15" s="27"/>
      <c r="E15" s="27">
        <f>аксай!E15+жаныспай!E15+иглик!E15+ковыльный!E15+калачи!E15+курский!E15+каракол!E15+орловка!E15+знаменка!E15+заречный!E15+Раздольное!E15+двуречный!E15+Интернациональный!E15+кумайская!E15+московская!E15+свободненская!E15+сурган!E15+юбилейное!E15+бузулукская!E15+ярославка!E15+красивое!E15</f>
        <v>2648406.5000000005</v>
      </c>
    </row>
    <row r="16" spans="1:5" s="18" customFormat="1" x14ac:dyDescent="0.3">
      <c r="A16" s="19" t="s">
        <v>1</v>
      </c>
      <c r="B16" s="35"/>
      <c r="C16" s="27">
        <f t="shared" si="0"/>
        <v>0</v>
      </c>
      <c r="D16" s="27"/>
      <c r="E16" s="27">
        <f>аксай!E16+жаныспай!E16+иглик!E16+ковыльный!E16+калачи!E16+курский!E16+каракол!E16+орловка!E16+знаменка!E16+заречный!E16+Раздольное!E16+двуречный!E16+Интернациональный!E16+кумайская!E16+московская!E16+свободненская!E16+сурган!E16+юбилейное!E16+бузулукская!E16+ярославка!E16+красивое!E16</f>
        <v>0</v>
      </c>
    </row>
    <row r="17" spans="1:5" s="18" customFormat="1" ht="25.5" x14ac:dyDescent="0.3">
      <c r="A17" s="20" t="s">
        <v>25</v>
      </c>
      <c r="B17" s="34" t="s">
        <v>2</v>
      </c>
      <c r="C17" s="27">
        <f t="shared" si="0"/>
        <v>221315.71000000002</v>
      </c>
      <c r="D17" s="27"/>
      <c r="E17" s="27">
        <f>аксай!E17+жаныспай!E17+иглик!E17+ковыльный!E17+калачи!E17+курский!E17+каракол!E17+орловка!E17+знаменка!E17+заречный!E17+Раздольное!E17+двуречный!E17+Интернациональный!E17+кумайская!E17+московская!E17+свободненская!E17+сурган!E17+юбилейное!E17+бузулукская!E17+ярославка!E17+красивое!E17</f>
        <v>221315.71000000002</v>
      </c>
    </row>
    <row r="18" spans="1:5" s="18" customFormat="1" x14ac:dyDescent="0.3">
      <c r="A18" s="21" t="s">
        <v>4</v>
      </c>
      <c r="B18" s="36" t="s">
        <v>3</v>
      </c>
      <c r="C18" s="27">
        <f t="shared" si="0"/>
        <v>38</v>
      </c>
      <c r="D18" s="27"/>
      <c r="E18" s="27">
        <f>аксай!E18+жаныспай!E18+иглик!E18+ковыльный!E18+калачи!E18+курский!E18+каракол!E18+орловка!E18+знаменка!E18+заречный!E18+Раздольное!E18+двуречный!E18+Интернациональный!E18+кумайская!E18+московская!E18+свободненская!E18+сурган!E18+юбилейное!E18+бузулукская!E18+ярославка!E18+красивое!E18</f>
        <v>38</v>
      </c>
    </row>
    <row r="19" spans="1:5" s="18" customFormat="1" ht="21.95" customHeight="1" x14ac:dyDescent="0.3">
      <c r="A19" s="21" t="s">
        <v>22</v>
      </c>
      <c r="B19" s="34" t="s">
        <v>23</v>
      </c>
      <c r="C19" s="27">
        <f t="shared" si="0"/>
        <v>16871249.444444444</v>
      </c>
      <c r="D19" s="27"/>
      <c r="E19" s="27">
        <f>аксай!E19+жаныспай!E19+иглик!E19+ковыльный!E19+калачи!E19+курский!E19+каракол!E19+орловка!E19+знаменка!E19+заречный!E19+Раздольное!E19+двуречный!E19+Интернациональный!E19+кумайская!E19+московская!E19+свободненская!E19+сурган!E19+юбилейное!E19+бузулукская!E19+ярославка!E19+красивое!E19</f>
        <v>16871249.444444444</v>
      </c>
    </row>
    <row r="20" spans="1:5" s="18" customFormat="1" ht="25.5" x14ac:dyDescent="0.3">
      <c r="A20" s="20" t="s">
        <v>26</v>
      </c>
      <c r="B20" s="34" t="s">
        <v>2</v>
      </c>
      <c r="C20" s="27">
        <f t="shared" si="0"/>
        <v>1764363.9500000002</v>
      </c>
      <c r="D20" s="27"/>
      <c r="E20" s="27">
        <f>аксай!E20+жаныспай!E20+иглик!E20+ковыльный!E20+калачи!E20+курский!E20+каракол!E20+орловка!E20+знаменка!E20+заречный!E20+Раздольное!E20+двуречный!E20+Интернациональный!E20+кумайская!E20+московская!E20+свободненская!E20+сурган!E20+юбилейное!E20+бузулукская!E20+ярославка!E20+красивое!E20</f>
        <v>1764363.9500000002</v>
      </c>
    </row>
    <row r="21" spans="1:5" s="18" customFormat="1" x14ac:dyDescent="0.3">
      <c r="A21" s="21" t="s">
        <v>4</v>
      </c>
      <c r="B21" s="36" t="s">
        <v>3</v>
      </c>
      <c r="C21" s="27">
        <f t="shared" si="0"/>
        <v>473</v>
      </c>
      <c r="D21" s="27"/>
      <c r="E21" s="27">
        <f>аксай!E21+жаныспай!E21+иглик!E21+ковыльный!E21+калачи!E21+курский!E21+каракол!E21+орловка!E21+знаменка!E21+заречный!E21+Раздольное!E21+двуречный!E21+Интернациональный!E21+кумайская!E21+московская!E21+свободненская!E21+сурган!E21+юбилейное!E21+бузулукская!E21+ярославка!E21+красивое!E21</f>
        <v>473</v>
      </c>
    </row>
    <row r="22" spans="1:5" s="18" customFormat="1" ht="21.95" customHeight="1" x14ac:dyDescent="0.3">
      <c r="A22" s="21" t="s">
        <v>22</v>
      </c>
      <c r="B22" s="34" t="s">
        <v>23</v>
      </c>
      <c r="C22" s="27">
        <f t="shared" si="0"/>
        <v>10172823.317575496</v>
      </c>
      <c r="D22" s="27"/>
      <c r="E22" s="27">
        <f>аксай!E22+жаныспай!E22+иглик!E22+ковыльный!E22+калачи!E22+курский!E22+каракол!E22+орловка!E22+знаменка!E22+заречный!E22+Раздольное!E22+двуречный!E22+Интернациональный!E22+кумайская!E22+московская!E22+свободненская!E22+сурган!E22+юбилейное!E22+бузулукская!E22+ярославка!E22+красивое!E22</f>
        <v>10172823.317575496</v>
      </c>
    </row>
    <row r="23" spans="1:5" s="18" customFormat="1" ht="39" x14ac:dyDescent="0.3">
      <c r="A23" s="23" t="s">
        <v>21</v>
      </c>
      <c r="B23" s="34" t="s">
        <v>2</v>
      </c>
      <c r="C23" s="27">
        <f t="shared" si="0"/>
        <v>215928.53999999995</v>
      </c>
      <c r="D23" s="27"/>
      <c r="E23" s="27">
        <f>аксай!E23+жаныспай!E23+иглик!E23+ковыльный!E23+калачи!E23+курский!E23+каракол!E23+орловка!E23+знаменка!E23+заречный!E23+Раздольное!E23+двуречный!E23+Интернациональный!E23+кумайская!E23+московская!E23+свободненская!E23+сурган!E23+юбилейное!E23+бузулукская!E23+ярославка!E23+красивое!E23</f>
        <v>215928.53999999995</v>
      </c>
    </row>
    <row r="24" spans="1:5" s="18" customFormat="1" x14ac:dyDescent="0.3">
      <c r="A24" s="21" t="s">
        <v>4</v>
      </c>
      <c r="B24" s="36" t="s">
        <v>3</v>
      </c>
      <c r="C24" s="27">
        <f t="shared" si="0"/>
        <v>84</v>
      </c>
      <c r="D24" s="27"/>
      <c r="E24" s="27">
        <f>аксай!E24+жаныспай!E24+иглик!E24+ковыльный!E24+калачи!E24+курский!E24+каракол!E24+орловка!E24+знаменка!E24+заречный!E24+Раздольное!E24+двуречный!E24+Интернациональный!E24+кумайская!E24+московская!E24+свободненская!E24+сурган!E24+юбилейное!E24+бузулукская!E24+ярославка!E24+красивое!E24</f>
        <v>84</v>
      </c>
    </row>
    <row r="25" spans="1:5" s="18" customFormat="1" ht="21.95" customHeight="1" x14ac:dyDescent="0.3">
      <c r="A25" s="21" t="s">
        <v>22</v>
      </c>
      <c r="B25" s="34" t="s">
        <v>23</v>
      </c>
      <c r="C25" s="27">
        <f t="shared" si="0"/>
        <v>6816038.7724867715</v>
      </c>
      <c r="D25" s="27"/>
      <c r="E25" s="27">
        <f>аксай!E25+жаныспай!E25+иглик!E25+ковыльный!E25+калачи!E25+курский!E25+каракол!E25+орловка!E25+знаменка!E25+заречный!E25+Раздольное!E25+двуречный!E25+Интернациональный!E25+кумайская!E25+московская!E25+свободненская!E25+сурган!E25+юбилейное!E25+бузулукская!E25+ярославка!E25+красивое!E25</f>
        <v>6816038.7724867715</v>
      </c>
    </row>
    <row r="26" spans="1:5" s="18" customFormat="1" ht="25.5" x14ac:dyDescent="0.3">
      <c r="A26" s="20" t="s">
        <v>19</v>
      </c>
      <c r="B26" s="34" t="s">
        <v>2</v>
      </c>
      <c r="C26" s="27">
        <f t="shared" si="0"/>
        <v>446798.3</v>
      </c>
      <c r="D26" s="27"/>
      <c r="E26" s="27">
        <f>аксай!E26+жаныспай!E26+иглик!E26+ковыльный!E26+калачи!E26+курский!E26+каракол!E26+орловка!E26+знаменка!E26+заречный!E26+Раздольное!E26+двуречный!E26+Интернациональный!E26+кумайская!E26+московская!E26+свободненская!E26+сурган!E26+юбилейное!E26+бузулукская!E26+ярославка!E26+красивое!E26</f>
        <v>446798.3</v>
      </c>
    </row>
    <row r="27" spans="1:5" s="18" customFormat="1" x14ac:dyDescent="0.3">
      <c r="A27" s="21" t="s">
        <v>4</v>
      </c>
      <c r="B27" s="36" t="s">
        <v>3</v>
      </c>
      <c r="C27" s="27">
        <f t="shared" si="0"/>
        <v>450</v>
      </c>
      <c r="D27" s="27"/>
      <c r="E27" s="27">
        <f>аксай!E27+жаныспай!E27+иглик!E27+ковыльный!E27+калачи!E27+курский!E27+каракол!E27+орловка!E27+знаменка!E27+заречный!E27+Раздольное!E27+двуречный!E27+Интернациональный!E27+кумайская!E27+московская!E27+свободненская!E27+сурган!E27+юбилейное!E27+бузулукская!E27+ярославка!E27+красивое!E27</f>
        <v>450</v>
      </c>
    </row>
    <row r="28" spans="1:5" s="18" customFormat="1" ht="21.95" customHeight="1" x14ac:dyDescent="0.3">
      <c r="A28" s="21" t="s">
        <v>22</v>
      </c>
      <c r="B28" s="34" t="s">
        <v>23</v>
      </c>
      <c r="C28" s="27">
        <f t="shared" si="0"/>
        <v>3324204.0115892771</v>
      </c>
      <c r="D28" s="27"/>
      <c r="E28" s="27">
        <f>аксай!E28+жаныспай!E28+иглик!E28+ковыльный!E28+калачи!E28+курский!E28+каракол!E28+орловка!E28+знаменка!E28+заречный!E28+Раздольное!E28+двуречный!E28+Интернациональный!E28+кумайская!E28+московская!E28+свободненская!E28+сурган!E28+юбилейное!E28+бузулукская!E28+ярославка!E28+красивое!E28</f>
        <v>3324204.0115892771</v>
      </c>
    </row>
    <row r="29" spans="1:5" s="18" customFormat="1" ht="25.5" x14ac:dyDescent="0.3">
      <c r="A29" s="16" t="s">
        <v>5</v>
      </c>
      <c r="B29" s="34" t="s">
        <v>2</v>
      </c>
      <c r="C29" s="27">
        <f t="shared" si="0"/>
        <v>304625.09000000003</v>
      </c>
      <c r="D29" s="27"/>
      <c r="E29" s="27">
        <f>аксай!E29+жаныспай!E29+иглик!E29+ковыльный!E29+калачи!E29+курский!E29+каракол!E29+орловка!E29+знаменка!E29+заречный!E29+Раздольное!E29+двуречный!E29+Интернациональный!E29+кумайская!E29+московская!E29+свободненская!E29+сурган!E29+юбилейное!E29+бузулукская!E29+ярославка!E29+красивое!E29</f>
        <v>304625.09000000003</v>
      </c>
    </row>
    <row r="30" spans="1:5" s="18" customFormat="1" ht="36.75" x14ac:dyDescent="0.3">
      <c r="A30" s="24" t="s">
        <v>6</v>
      </c>
      <c r="B30" s="34" t="s">
        <v>2</v>
      </c>
      <c r="C30" s="27">
        <f t="shared" si="0"/>
        <v>109910.99999999997</v>
      </c>
      <c r="D30" s="27"/>
      <c r="E30" s="27">
        <f>аксай!E30+жаныспай!E30+иглик!E30+ковыльный!E30+калачи!E30+курский!E30+каракол!E30+орловка!E30+знаменка!E30+заречный!E30+Раздольное!E30+двуречный!E30+Интернациональный!E30+кумайская!E30+московская!E30+свободненская!E30+сурган!E30+юбилейное!E30+бузулукская!E30+ярославка!E30+красивое!E30</f>
        <v>109910.99999999997</v>
      </c>
    </row>
    <row r="31" spans="1:5" ht="25.5" x14ac:dyDescent="0.3">
      <c r="A31" s="12" t="s">
        <v>7</v>
      </c>
      <c r="B31" s="34" t="s">
        <v>2</v>
      </c>
      <c r="C31" s="27">
        <f t="shared" si="0"/>
        <v>10136.1</v>
      </c>
      <c r="D31" s="27"/>
      <c r="E31" s="27">
        <f>аксай!E31+жаныспай!E31+иглик!E31+ковыльный!E31+калачи!E31+курский!E31+каракол!E31+орловка!E31+знаменка!E31+заречный!E31+Раздольное!E31+двуречный!E31+Интернациональный!E31+кумайская!E31+московская!E31+свободненская!E31+сурган!E31+юбилейное!E31+бузулукская!E31+ярославка!E31+красивое!E31</f>
        <v>10136.1</v>
      </c>
    </row>
    <row r="32" spans="1:5" ht="36.75" x14ac:dyDescent="0.3">
      <c r="A32" s="12" t="s">
        <v>8</v>
      </c>
      <c r="B32" s="34" t="s">
        <v>2</v>
      </c>
      <c r="C32" s="27">
        <f t="shared" si="0"/>
        <v>274113.7</v>
      </c>
      <c r="D32" s="27"/>
      <c r="E32" s="27">
        <f>аксай!E32+жаныспай!E32+иглик!E32+ковыльный!E32+калачи!E32+курский!E32+каракол!E32+орловка!E32+знаменка!E32+заречный!E32+Раздольное!E32+двуречный!E32+Интернациональный!E32+кумайская!E32+московская!E32+свободненская!E32+сурган!E32+юбилейное!E32+бузулукская!E32+ярославка!E32+красивое!E32</f>
        <v>274113.7</v>
      </c>
    </row>
    <row r="33" spans="1:5" ht="38.25" customHeight="1" x14ac:dyDescent="0.3">
      <c r="A33" s="12" t="s">
        <v>9</v>
      </c>
      <c r="B33" s="34" t="s">
        <v>2</v>
      </c>
      <c r="C33" s="27">
        <f t="shared" si="0"/>
        <v>51335.349999999991</v>
      </c>
      <c r="D33" s="27"/>
      <c r="E33" s="27">
        <f>аксай!E33+жаныспай!E33+иглик!E33+ковыльный!E33+калачи!E33+курский!E33+каракол!E33+орловка!E33+знаменка!E33+заречный!E33+Раздольное!E33+двуречный!E33+Интернациональный!E33+кумайская!E33+московская!E33+свободненская!E33+сурган!E33+юбилейное!E33+бузулукская!E33+ярославка!E33+красивое!E33</f>
        <v>51335.349999999991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4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7.7109375" style="29" customWidth="1"/>
    <col min="7" max="7" width="12" style="29" customWidth="1"/>
    <col min="8" max="8" width="9.140625" style="29"/>
    <col min="9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83</v>
      </c>
      <c r="B2" s="68"/>
      <c r="C2" s="68"/>
      <c r="D2" s="68"/>
      <c r="E2" s="68"/>
    </row>
    <row r="3" spans="1:7" x14ac:dyDescent="0.3">
      <c r="A3" s="1"/>
    </row>
    <row r="4" spans="1:7" ht="57.75" customHeight="1" x14ac:dyDescent="0.3">
      <c r="A4" s="74" t="s">
        <v>40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66</v>
      </c>
      <c r="D11" s="46"/>
      <c r="E11" s="46">
        <v>66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2076.7169696969695</v>
      </c>
      <c r="D12" s="27"/>
      <c r="E12" s="27">
        <f t="shared" ref="E12" si="1">(E13-E32)/E11</f>
        <v>2076.7169696969695</v>
      </c>
    </row>
    <row r="13" spans="1:7" ht="25.5" x14ac:dyDescent="0.3">
      <c r="A13" s="5" t="s">
        <v>68</v>
      </c>
      <c r="B13" s="34" t="s">
        <v>2</v>
      </c>
      <c r="C13" s="46">
        <f t="shared" si="0"/>
        <v>143096.41999999998</v>
      </c>
      <c r="D13" s="46"/>
      <c r="E13" s="46">
        <f>E15+E29+E30+E31+E32+E33</f>
        <v>143096.41999999998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31"/>
    </row>
    <row r="15" spans="1:7" ht="25.5" x14ac:dyDescent="0.3">
      <c r="A15" s="5" t="s">
        <v>55</v>
      </c>
      <c r="B15" s="34" t="s">
        <v>2</v>
      </c>
      <c r="C15" s="46">
        <f t="shared" si="0"/>
        <v>118501.22</v>
      </c>
      <c r="D15" s="42"/>
      <c r="E15" s="42">
        <f t="shared" ref="E15" si="2">E17+E20+E23+E26</f>
        <v>118501.22</v>
      </c>
    </row>
    <row r="16" spans="1:7" x14ac:dyDescent="0.3">
      <c r="A16" s="8" t="s">
        <v>1</v>
      </c>
      <c r="B16" s="35"/>
      <c r="C16" s="46">
        <f t="shared" si="0"/>
        <v>0</v>
      </c>
      <c r="D16" s="27"/>
      <c r="E16" s="27"/>
    </row>
    <row r="17" spans="1:10" s="18" customFormat="1" ht="25.5" x14ac:dyDescent="0.3">
      <c r="A17" s="20" t="s">
        <v>25</v>
      </c>
      <c r="B17" s="34" t="s">
        <v>2</v>
      </c>
      <c r="C17" s="46">
        <f t="shared" si="0"/>
        <v>6469.7</v>
      </c>
      <c r="D17" s="42"/>
      <c r="E17" s="42">
        <v>6469.7</v>
      </c>
      <c r="F17" s="29"/>
      <c r="G17" s="29"/>
      <c r="H17" s="29"/>
    </row>
    <row r="18" spans="1:10" s="18" customFormat="1" x14ac:dyDescent="0.3">
      <c r="A18" s="21" t="s">
        <v>4</v>
      </c>
      <c r="B18" s="36" t="s">
        <v>3</v>
      </c>
      <c r="C18" s="46">
        <f t="shared" si="0"/>
        <v>1</v>
      </c>
      <c r="D18" s="27"/>
      <c r="E18" s="27">
        <v>1</v>
      </c>
      <c r="F18" s="29"/>
      <c r="G18" s="29"/>
      <c r="H18" s="29"/>
    </row>
    <row r="19" spans="1:10" s="18" customFormat="1" ht="21.95" customHeight="1" x14ac:dyDescent="0.3">
      <c r="A19" s="21" t="s">
        <v>22</v>
      </c>
      <c r="B19" s="34" t="s">
        <v>23</v>
      </c>
      <c r="C19" s="46">
        <f t="shared" si="0"/>
        <v>2156566.6666666665</v>
      </c>
      <c r="D19" s="27"/>
      <c r="E19" s="27">
        <f>E17*1000/3/E18</f>
        <v>2156566.6666666665</v>
      </c>
      <c r="F19" s="29"/>
      <c r="G19" s="29"/>
      <c r="H19" s="29"/>
    </row>
    <row r="20" spans="1:10" s="18" customFormat="1" ht="25.5" x14ac:dyDescent="0.3">
      <c r="A20" s="20" t="s">
        <v>26</v>
      </c>
      <c r="B20" s="34" t="s">
        <v>2</v>
      </c>
      <c r="C20" s="46">
        <f t="shared" si="0"/>
        <v>89646.55</v>
      </c>
      <c r="D20" s="42"/>
      <c r="E20" s="58">
        <v>89646.55</v>
      </c>
      <c r="F20" s="29"/>
      <c r="G20" s="29"/>
      <c r="H20" s="29"/>
    </row>
    <row r="21" spans="1:10" x14ac:dyDescent="0.3">
      <c r="A21" s="10" t="s">
        <v>4</v>
      </c>
      <c r="B21" s="36" t="s">
        <v>3</v>
      </c>
      <c r="C21" s="46">
        <f t="shared" si="0"/>
        <v>23</v>
      </c>
      <c r="D21" s="27"/>
      <c r="E21" s="27">
        <v>23</v>
      </c>
    </row>
    <row r="22" spans="1:10" ht="21.95" customHeight="1" x14ac:dyDescent="0.3">
      <c r="A22" s="10" t="s">
        <v>22</v>
      </c>
      <c r="B22" s="34" t="s">
        <v>23</v>
      </c>
      <c r="C22" s="46">
        <f t="shared" si="0"/>
        <v>1299225.3623188406</v>
      </c>
      <c r="D22" s="27"/>
      <c r="E22" s="27">
        <f>E20*1000/3/E21</f>
        <v>1299225.3623188406</v>
      </c>
    </row>
    <row r="23" spans="1:10" ht="39" x14ac:dyDescent="0.3">
      <c r="A23" s="14" t="s">
        <v>21</v>
      </c>
      <c r="B23" s="34" t="s">
        <v>2</v>
      </c>
      <c r="C23" s="46">
        <f t="shared" si="0"/>
        <v>3452.6</v>
      </c>
      <c r="D23" s="42"/>
      <c r="E23" s="42">
        <v>3452.6</v>
      </c>
    </row>
    <row r="24" spans="1:10" x14ac:dyDescent="0.3">
      <c r="A24" s="10" t="s">
        <v>4</v>
      </c>
      <c r="B24" s="36" t="s">
        <v>3</v>
      </c>
      <c r="C24" s="46">
        <f t="shared" si="0"/>
        <v>2</v>
      </c>
      <c r="D24" s="27"/>
      <c r="E24" s="27">
        <v>2</v>
      </c>
    </row>
    <row r="25" spans="1:10" ht="21.95" customHeight="1" x14ac:dyDescent="0.3">
      <c r="A25" s="10" t="s">
        <v>22</v>
      </c>
      <c r="B25" s="34" t="s">
        <v>23</v>
      </c>
      <c r="C25" s="46">
        <f t="shared" si="0"/>
        <v>575433.33333333337</v>
      </c>
      <c r="D25" s="27"/>
      <c r="E25" s="27">
        <f>E23*1000/3/E24</f>
        <v>575433.33333333337</v>
      </c>
    </row>
    <row r="26" spans="1:10" ht="25.5" x14ac:dyDescent="0.3">
      <c r="A26" s="7" t="s">
        <v>19</v>
      </c>
      <c r="B26" s="34" t="s">
        <v>2</v>
      </c>
      <c r="C26" s="46">
        <f t="shared" si="0"/>
        <v>18932.37</v>
      </c>
      <c r="D26" s="42"/>
      <c r="E26" s="58">
        <v>18932.37</v>
      </c>
    </row>
    <row r="27" spans="1:10" x14ac:dyDescent="0.3">
      <c r="A27" s="10" t="s">
        <v>4</v>
      </c>
      <c r="B27" s="36" t="s">
        <v>3</v>
      </c>
      <c r="C27" s="46">
        <f t="shared" si="0"/>
        <v>19</v>
      </c>
      <c r="D27" s="27"/>
      <c r="E27" s="27">
        <v>19</v>
      </c>
    </row>
    <row r="28" spans="1:10" ht="21.95" customHeight="1" x14ac:dyDescent="0.3">
      <c r="A28" s="10" t="s">
        <v>22</v>
      </c>
      <c r="B28" s="34" t="s">
        <v>23</v>
      </c>
      <c r="C28" s="46">
        <f t="shared" si="0"/>
        <v>332146.84210526315</v>
      </c>
      <c r="D28" s="27"/>
      <c r="E28" s="27">
        <f>E26*1000/3/E27</f>
        <v>332146.84210526315</v>
      </c>
      <c r="F28" s="18"/>
      <c r="G28" s="18"/>
      <c r="H28" s="18"/>
      <c r="I28" s="18"/>
      <c r="J28" s="18"/>
    </row>
    <row r="29" spans="1:10" ht="25.5" x14ac:dyDescent="0.3">
      <c r="A29" s="5" t="s">
        <v>5</v>
      </c>
      <c r="B29" s="34" t="s">
        <v>2</v>
      </c>
      <c r="C29" s="46">
        <f t="shared" si="0"/>
        <v>12972.3</v>
      </c>
      <c r="D29" s="42"/>
      <c r="E29" s="42">
        <v>12972.3</v>
      </c>
      <c r="F29" s="53"/>
      <c r="G29" s="53"/>
      <c r="H29" s="53"/>
      <c r="I29" s="53"/>
      <c r="J29" s="53"/>
    </row>
    <row r="30" spans="1:10" ht="36.75" x14ac:dyDescent="0.3">
      <c r="A30" s="12" t="s">
        <v>6</v>
      </c>
      <c r="B30" s="34" t="s">
        <v>2</v>
      </c>
      <c r="C30" s="46">
        <f t="shared" si="0"/>
        <v>3428.6</v>
      </c>
      <c r="D30" s="25"/>
      <c r="E30" s="25">
        <f>2888.6+540</f>
        <v>3428.6</v>
      </c>
      <c r="F30" s="53"/>
      <c r="G30" s="53"/>
      <c r="H30" s="53"/>
      <c r="I30" s="53"/>
      <c r="J30" s="53"/>
    </row>
    <row r="31" spans="1:10" ht="25.5" x14ac:dyDescent="0.3">
      <c r="A31" s="12" t="s">
        <v>7</v>
      </c>
      <c r="B31" s="34" t="s">
        <v>2</v>
      </c>
      <c r="C31" s="46">
        <f t="shared" si="0"/>
        <v>289.3</v>
      </c>
      <c r="D31" s="25"/>
      <c r="E31" s="25">
        <v>289.3</v>
      </c>
      <c r="F31" s="18"/>
      <c r="G31" s="18"/>
      <c r="H31" s="18"/>
      <c r="I31" s="18"/>
      <c r="J31" s="18"/>
    </row>
    <row r="32" spans="1:10" ht="36.75" x14ac:dyDescent="0.3">
      <c r="A32" s="12" t="s">
        <v>8</v>
      </c>
      <c r="B32" s="34" t="s">
        <v>2</v>
      </c>
      <c r="C32" s="46">
        <f t="shared" si="0"/>
        <v>6033.1</v>
      </c>
      <c r="D32" s="25"/>
      <c r="E32" s="25">
        <v>6033.1</v>
      </c>
    </row>
    <row r="33" spans="1:5" ht="38.25" customHeight="1" x14ac:dyDescent="0.3">
      <c r="A33" s="12" t="s">
        <v>9</v>
      </c>
      <c r="B33" s="34" t="s">
        <v>2</v>
      </c>
      <c r="C33" s="46">
        <f t="shared" si="0"/>
        <v>1871.9</v>
      </c>
      <c r="D33" s="25"/>
      <c r="E33" s="25">
        <f>292.9+1579</f>
        <v>1871.9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12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7.7109375" style="29" customWidth="1"/>
    <col min="7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83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41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76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150</v>
      </c>
      <c r="D11" s="46"/>
      <c r="E11" s="46">
        <v>150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2050.8719999999998</v>
      </c>
      <c r="D12" s="27"/>
      <c r="E12" s="27">
        <f>(E13-E32)/E11</f>
        <v>2050.8719999999998</v>
      </c>
    </row>
    <row r="13" spans="1:7" ht="25.5" x14ac:dyDescent="0.3">
      <c r="A13" s="5" t="s">
        <v>58</v>
      </c>
      <c r="B13" s="34" t="s">
        <v>2</v>
      </c>
      <c r="C13" s="46">
        <f t="shared" si="0"/>
        <v>323549.89999999997</v>
      </c>
      <c r="D13" s="27"/>
      <c r="E13" s="27">
        <f>E15+E17+E20+E23+E26+E29+E30+E31+E32+E33</f>
        <v>323549.89999999997</v>
      </c>
      <c r="F13" s="29" t="s">
        <v>27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31"/>
    </row>
    <row r="15" spans="1:7" ht="25.5" x14ac:dyDescent="0.3">
      <c r="A15" s="5" t="s">
        <v>62</v>
      </c>
      <c r="B15" s="34" t="s">
        <v>2</v>
      </c>
      <c r="C15" s="46">
        <f t="shared" si="0"/>
        <v>140535</v>
      </c>
      <c r="D15" s="42"/>
      <c r="E15" s="42">
        <f t="shared" ref="E15" si="1">E17+E20+E23+E26</f>
        <v>140535</v>
      </c>
    </row>
    <row r="16" spans="1:7" x14ac:dyDescent="0.3">
      <c r="A16" s="8" t="s">
        <v>1</v>
      </c>
      <c r="B16" s="35"/>
      <c r="C16" s="46">
        <f t="shared" si="0"/>
        <v>0</v>
      </c>
      <c r="D16" s="27"/>
      <c r="E16" s="27"/>
    </row>
    <row r="17" spans="1:11" s="18" customFormat="1" ht="25.5" x14ac:dyDescent="0.3">
      <c r="A17" s="20" t="s">
        <v>25</v>
      </c>
      <c r="B17" s="34" t="s">
        <v>2</v>
      </c>
      <c r="C17" s="46">
        <f t="shared" si="0"/>
        <v>18981.5</v>
      </c>
      <c r="D17" s="42"/>
      <c r="E17" s="42">
        <v>18981.5</v>
      </c>
      <c r="F17" s="29"/>
      <c r="G17" s="29"/>
    </row>
    <row r="18" spans="1:11" s="18" customFormat="1" x14ac:dyDescent="0.3">
      <c r="A18" s="21" t="s">
        <v>4</v>
      </c>
      <c r="B18" s="36" t="s">
        <v>3</v>
      </c>
      <c r="C18" s="46">
        <f t="shared" si="0"/>
        <v>3</v>
      </c>
      <c r="D18" s="27"/>
      <c r="E18" s="27">
        <v>3</v>
      </c>
      <c r="F18" s="29"/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46">
        <f t="shared" si="0"/>
        <v>527263.88888888888</v>
      </c>
      <c r="D19" s="27"/>
      <c r="E19" s="27">
        <f>E17*1000/12/E18</f>
        <v>527263.88888888888</v>
      </c>
      <c r="F19" s="29"/>
      <c r="G19" s="29"/>
    </row>
    <row r="20" spans="1:11" s="18" customFormat="1" ht="25.5" x14ac:dyDescent="0.3">
      <c r="A20" s="20" t="s">
        <v>26</v>
      </c>
      <c r="B20" s="34" t="s">
        <v>2</v>
      </c>
      <c r="C20" s="46">
        <f t="shared" si="0"/>
        <v>96450.9</v>
      </c>
      <c r="D20" s="42"/>
      <c r="E20" s="42">
        <v>96450.9</v>
      </c>
      <c r="F20" s="29"/>
      <c r="G20" s="29"/>
    </row>
    <row r="21" spans="1:11" x14ac:dyDescent="0.3">
      <c r="A21" s="10" t="s">
        <v>4</v>
      </c>
      <c r="B21" s="36" t="s">
        <v>3</v>
      </c>
      <c r="C21" s="46">
        <f t="shared" si="0"/>
        <v>21</v>
      </c>
      <c r="D21" s="27"/>
      <c r="E21" s="27">
        <v>21</v>
      </c>
    </row>
    <row r="22" spans="1:11" ht="21.95" customHeight="1" x14ac:dyDescent="0.3">
      <c r="A22" s="10" t="s">
        <v>22</v>
      </c>
      <c r="B22" s="34" t="s">
        <v>23</v>
      </c>
      <c r="C22" s="46">
        <f t="shared" si="0"/>
        <v>382741.66666666669</v>
      </c>
      <c r="D22" s="27"/>
      <c r="E22" s="27">
        <f>E20*1000/12/E21</f>
        <v>382741.66666666669</v>
      </c>
    </row>
    <row r="23" spans="1:11" ht="39" x14ac:dyDescent="0.3">
      <c r="A23" s="14" t="s">
        <v>21</v>
      </c>
      <c r="B23" s="34" t="s">
        <v>2</v>
      </c>
      <c r="C23" s="46">
        <f t="shared" si="0"/>
        <v>4905.3999999999996</v>
      </c>
      <c r="D23" s="42"/>
      <c r="E23" s="42">
        <v>4905.3999999999996</v>
      </c>
    </row>
    <row r="24" spans="1:11" x14ac:dyDescent="0.3">
      <c r="A24" s="10" t="s">
        <v>4</v>
      </c>
      <c r="B24" s="36" t="s">
        <v>3</v>
      </c>
      <c r="C24" s="46">
        <f t="shared" si="0"/>
        <v>2</v>
      </c>
      <c r="D24" s="27"/>
      <c r="E24" s="27">
        <v>2</v>
      </c>
    </row>
    <row r="25" spans="1:11" ht="21.95" customHeight="1" x14ac:dyDescent="0.3">
      <c r="A25" s="10" t="s">
        <v>22</v>
      </c>
      <c r="B25" s="34" t="s">
        <v>23</v>
      </c>
      <c r="C25" s="46">
        <f t="shared" si="0"/>
        <v>204391.66666666666</v>
      </c>
      <c r="D25" s="27"/>
      <c r="E25" s="27">
        <f>E23*1000/12/E24</f>
        <v>204391.66666666666</v>
      </c>
    </row>
    <row r="26" spans="1:11" ht="25.5" x14ac:dyDescent="0.3">
      <c r="A26" s="7" t="s">
        <v>19</v>
      </c>
      <c r="B26" s="34" t="s">
        <v>2</v>
      </c>
      <c r="C26" s="46">
        <f t="shared" si="0"/>
        <v>20197.2</v>
      </c>
      <c r="D26" s="42"/>
      <c r="E26" s="42">
        <v>20197.2</v>
      </c>
    </row>
    <row r="27" spans="1:11" x14ac:dyDescent="0.3">
      <c r="A27" s="10" t="s">
        <v>4</v>
      </c>
      <c r="B27" s="36" t="s">
        <v>3</v>
      </c>
      <c r="C27" s="46">
        <f t="shared" si="0"/>
        <v>26</v>
      </c>
      <c r="D27" s="27"/>
      <c r="E27" s="27">
        <v>26</v>
      </c>
    </row>
    <row r="28" spans="1:11" ht="21.95" customHeight="1" x14ac:dyDescent="0.3">
      <c r="A28" s="10" t="s">
        <v>22</v>
      </c>
      <c r="B28" s="34" t="s">
        <v>23</v>
      </c>
      <c r="C28" s="46">
        <f t="shared" si="0"/>
        <v>64734.615384615383</v>
      </c>
      <c r="D28" s="27"/>
      <c r="E28" s="27">
        <f>E26*1000/12/E27</f>
        <v>64734.615384615383</v>
      </c>
    </row>
    <row r="29" spans="1:11" ht="25.5" x14ac:dyDescent="0.3">
      <c r="A29" s="5" t="s">
        <v>5</v>
      </c>
      <c r="B29" s="34" t="s">
        <v>2</v>
      </c>
      <c r="C29" s="46">
        <f t="shared" si="0"/>
        <v>16805</v>
      </c>
      <c r="D29" s="27"/>
      <c r="E29" s="27">
        <v>16805</v>
      </c>
      <c r="F29" s="53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34" t="s">
        <v>2</v>
      </c>
      <c r="C30" s="46">
        <f t="shared" si="0"/>
        <v>7311.4</v>
      </c>
      <c r="D30" s="25"/>
      <c r="E30" s="25">
        <f>4664.7+928.9+1717.8</f>
        <v>7311.4</v>
      </c>
      <c r="F30" s="53"/>
      <c r="G30" s="53"/>
      <c r="H30" s="53"/>
      <c r="I30" s="53"/>
      <c r="J30" s="53"/>
      <c r="K30" s="18"/>
    </row>
    <row r="31" spans="1:11" ht="25.5" x14ac:dyDescent="0.3">
      <c r="A31" s="12" t="s">
        <v>7</v>
      </c>
      <c r="B31" s="34" t="s">
        <v>2</v>
      </c>
      <c r="C31" s="46">
        <f t="shared" si="0"/>
        <v>275.60000000000002</v>
      </c>
      <c r="D31" s="25"/>
      <c r="E31" s="25">
        <v>275.60000000000002</v>
      </c>
      <c r="F31" s="18"/>
      <c r="G31" s="18"/>
      <c r="H31" s="18"/>
      <c r="I31" s="18"/>
      <c r="J31" s="18"/>
      <c r="K31" s="18"/>
    </row>
    <row r="32" spans="1:11" ht="36.75" x14ac:dyDescent="0.3">
      <c r="A32" s="12" t="s">
        <v>8</v>
      </c>
      <c r="B32" s="34" t="s">
        <v>2</v>
      </c>
      <c r="C32" s="46">
        <f t="shared" si="0"/>
        <v>15919.1</v>
      </c>
      <c r="D32" s="25"/>
      <c r="E32" s="25">
        <v>15919.1</v>
      </c>
      <c r="F32" s="18"/>
      <c r="G32" s="18"/>
      <c r="H32" s="18"/>
      <c r="I32" s="18"/>
      <c r="J32" s="18"/>
      <c r="K32" s="18"/>
    </row>
    <row r="33" spans="1:5" ht="38.25" customHeight="1" x14ac:dyDescent="0.3">
      <c r="A33" s="12" t="s">
        <v>9</v>
      </c>
      <c r="B33" s="34" t="s">
        <v>2</v>
      </c>
      <c r="C33" s="46">
        <f t="shared" si="0"/>
        <v>2168.8000000000002</v>
      </c>
      <c r="D33" s="25"/>
      <c r="E33" s="25">
        <f>458.8+1710</f>
        <v>2168.8000000000002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12" workbookViewId="0">
      <selection activeCell="C12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8" width="9.140625" style="29"/>
    <col min="9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79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42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>
        <v>2024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22</v>
      </c>
      <c r="D11" s="46"/>
      <c r="E11" s="46">
        <v>22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3651.6863636363632</v>
      </c>
      <c r="D12" s="25"/>
      <c r="E12" s="27">
        <f>(E13-E32)/E11</f>
        <v>3651.6863636363632</v>
      </c>
    </row>
    <row r="13" spans="1:7" ht="25.5" x14ac:dyDescent="0.3">
      <c r="A13" s="5" t="s">
        <v>58</v>
      </c>
      <c r="B13" s="34" t="s">
        <v>2</v>
      </c>
      <c r="C13" s="46">
        <f t="shared" si="0"/>
        <v>106563.79999999999</v>
      </c>
      <c r="D13" s="27"/>
      <c r="E13" s="27">
        <f>E15+E29+E30+E31+E32+E33</f>
        <v>106563.79999999999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31"/>
    </row>
    <row r="15" spans="1:7" ht="25.5" x14ac:dyDescent="0.3">
      <c r="A15" s="5" t="s">
        <v>69</v>
      </c>
      <c r="B15" s="34" t="s">
        <v>2</v>
      </c>
      <c r="C15" s="46">
        <f t="shared" si="0"/>
        <v>67145.899999999994</v>
      </c>
      <c r="D15" s="42"/>
      <c r="E15" s="42">
        <f t="shared" ref="E15" si="1">E17+E20+E23+E26</f>
        <v>67145.899999999994</v>
      </c>
    </row>
    <row r="16" spans="1:7" x14ac:dyDescent="0.3">
      <c r="A16" s="8" t="s">
        <v>1</v>
      </c>
      <c r="B16" s="35"/>
      <c r="C16" s="46">
        <f t="shared" si="0"/>
        <v>0</v>
      </c>
      <c r="D16" s="27"/>
      <c r="E16" s="27"/>
    </row>
    <row r="17" spans="1:11" s="18" customFormat="1" ht="25.5" x14ac:dyDescent="0.3">
      <c r="A17" s="20" t="s">
        <v>25</v>
      </c>
      <c r="B17" s="34" t="s">
        <v>2</v>
      </c>
      <c r="C17" s="46">
        <f t="shared" si="0"/>
        <v>6294.3</v>
      </c>
      <c r="D17" s="42"/>
      <c r="E17" s="42">
        <v>6294.3</v>
      </c>
      <c r="F17" s="29"/>
      <c r="G17" s="29"/>
      <c r="H17" s="29"/>
    </row>
    <row r="18" spans="1:11" s="18" customFormat="1" x14ac:dyDescent="0.3">
      <c r="A18" s="21" t="s">
        <v>4</v>
      </c>
      <c r="B18" s="36" t="s">
        <v>3</v>
      </c>
      <c r="C18" s="46">
        <f t="shared" si="0"/>
        <v>1</v>
      </c>
      <c r="D18" s="27"/>
      <c r="E18" s="27">
        <v>1</v>
      </c>
      <c r="F18" s="29"/>
      <c r="G18" s="29"/>
      <c r="H18" s="29"/>
    </row>
    <row r="19" spans="1:11" s="18" customFormat="1" ht="21.95" customHeight="1" x14ac:dyDescent="0.3">
      <c r="A19" s="21" t="s">
        <v>22</v>
      </c>
      <c r="B19" s="34" t="s">
        <v>23</v>
      </c>
      <c r="C19" s="46">
        <f t="shared" si="0"/>
        <v>524525</v>
      </c>
      <c r="D19" s="27"/>
      <c r="E19" s="27">
        <f>E17*1000/12/E18</f>
        <v>524525</v>
      </c>
      <c r="F19" s="29"/>
      <c r="G19" s="29"/>
      <c r="H19" s="29"/>
    </row>
    <row r="20" spans="1:11" s="18" customFormat="1" ht="25.5" x14ac:dyDescent="0.3">
      <c r="A20" s="20" t="s">
        <v>26</v>
      </c>
      <c r="B20" s="34" t="s">
        <v>2</v>
      </c>
      <c r="C20" s="46">
        <f t="shared" si="0"/>
        <v>40158</v>
      </c>
      <c r="D20" s="42"/>
      <c r="E20" s="42">
        <v>40158</v>
      </c>
      <c r="F20" s="29"/>
      <c r="G20" s="29"/>
      <c r="H20" s="29"/>
    </row>
    <row r="21" spans="1:11" x14ac:dyDescent="0.3">
      <c r="A21" s="10" t="s">
        <v>4</v>
      </c>
      <c r="B21" s="36" t="s">
        <v>3</v>
      </c>
      <c r="C21" s="46">
        <f t="shared" si="0"/>
        <v>16</v>
      </c>
      <c r="D21" s="27"/>
      <c r="E21" s="27">
        <v>16</v>
      </c>
    </row>
    <row r="22" spans="1:11" ht="21.95" customHeight="1" x14ac:dyDescent="0.3">
      <c r="A22" s="10" t="s">
        <v>22</v>
      </c>
      <c r="B22" s="34" t="s">
        <v>23</v>
      </c>
      <c r="C22" s="46">
        <f t="shared" si="0"/>
        <v>209156.25</v>
      </c>
      <c r="D22" s="27"/>
      <c r="E22" s="27">
        <f>E20*1000/12/E21</f>
        <v>209156.25</v>
      </c>
    </row>
    <row r="23" spans="1:11" ht="39" x14ac:dyDescent="0.3">
      <c r="A23" s="14" t="s">
        <v>21</v>
      </c>
      <c r="B23" s="34" t="s">
        <v>2</v>
      </c>
      <c r="C23" s="46">
        <f t="shared" si="0"/>
        <v>3077.5</v>
      </c>
      <c r="D23" s="42"/>
      <c r="E23" s="42">
        <v>3077.5</v>
      </c>
    </row>
    <row r="24" spans="1:11" x14ac:dyDescent="0.3">
      <c r="A24" s="10" t="s">
        <v>4</v>
      </c>
      <c r="B24" s="36" t="s">
        <v>3</v>
      </c>
      <c r="C24" s="46">
        <f t="shared" si="0"/>
        <v>1</v>
      </c>
      <c r="D24" s="27"/>
      <c r="E24" s="27">
        <v>1</v>
      </c>
    </row>
    <row r="25" spans="1:11" ht="21.95" customHeight="1" x14ac:dyDescent="0.3">
      <c r="A25" s="10" t="s">
        <v>22</v>
      </c>
      <c r="B25" s="34" t="s">
        <v>23</v>
      </c>
      <c r="C25" s="46">
        <f t="shared" si="0"/>
        <v>256458.33333333334</v>
      </c>
      <c r="D25" s="27"/>
      <c r="E25" s="27">
        <f>E23*1000/12/E24</f>
        <v>256458.33333333334</v>
      </c>
    </row>
    <row r="26" spans="1:11" ht="25.5" x14ac:dyDescent="0.3">
      <c r="A26" s="7" t="s">
        <v>19</v>
      </c>
      <c r="B26" s="34" t="s">
        <v>2</v>
      </c>
      <c r="C26" s="46">
        <f t="shared" si="0"/>
        <v>17616.099999999999</v>
      </c>
      <c r="D26" s="27"/>
      <c r="E26" s="27">
        <v>17616.099999999999</v>
      </c>
    </row>
    <row r="27" spans="1:11" x14ac:dyDescent="0.3">
      <c r="A27" s="10" t="s">
        <v>4</v>
      </c>
      <c r="B27" s="36" t="s">
        <v>3</v>
      </c>
      <c r="C27" s="46">
        <f t="shared" si="0"/>
        <v>20</v>
      </c>
      <c r="D27" s="27"/>
      <c r="E27" s="27">
        <v>20</v>
      </c>
      <c r="F27" s="18"/>
      <c r="G27" s="18"/>
      <c r="H27" s="18"/>
      <c r="I27" s="18"/>
      <c r="J27" s="18"/>
      <c r="K27" s="18"/>
    </row>
    <row r="28" spans="1:11" ht="21.95" customHeight="1" x14ac:dyDescent="0.3">
      <c r="A28" s="10" t="s">
        <v>22</v>
      </c>
      <c r="B28" s="34" t="s">
        <v>23</v>
      </c>
      <c r="C28" s="46">
        <f t="shared" si="0"/>
        <v>73400.416666666657</v>
      </c>
      <c r="D28" s="27"/>
      <c r="E28" s="27">
        <f>E26*1000/12/E27</f>
        <v>73400.416666666657</v>
      </c>
      <c r="F28" s="18"/>
      <c r="G28" s="18"/>
      <c r="H28" s="18"/>
      <c r="I28" s="18"/>
      <c r="J28" s="18"/>
      <c r="K28" s="18"/>
    </row>
    <row r="29" spans="1:11" ht="25.5" x14ac:dyDescent="0.3">
      <c r="A29" s="5" t="s">
        <v>5</v>
      </c>
      <c r="B29" s="34" t="s">
        <v>2</v>
      </c>
      <c r="C29" s="46">
        <f t="shared" si="0"/>
        <v>7789.9</v>
      </c>
      <c r="D29" s="27"/>
      <c r="E29" s="27">
        <v>7789.9</v>
      </c>
      <c r="F29" s="53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34" t="s">
        <v>2</v>
      </c>
      <c r="C30" s="46">
        <f t="shared" si="0"/>
        <v>3495.2</v>
      </c>
      <c r="D30" s="25"/>
      <c r="E30" s="25">
        <f>2789.2+706</f>
        <v>3495.2</v>
      </c>
      <c r="F30" s="53"/>
      <c r="G30" s="53"/>
      <c r="H30" s="53"/>
      <c r="I30" s="53"/>
      <c r="J30" s="53"/>
      <c r="K30" s="18"/>
    </row>
    <row r="31" spans="1:11" ht="25.5" x14ac:dyDescent="0.3">
      <c r="A31" s="12" t="s">
        <v>7</v>
      </c>
      <c r="B31" s="34" t="s">
        <v>2</v>
      </c>
      <c r="C31" s="46">
        <f t="shared" si="0"/>
        <v>248</v>
      </c>
      <c r="D31" s="25"/>
      <c r="E31" s="25">
        <v>248</v>
      </c>
      <c r="F31" s="18"/>
      <c r="G31" s="18"/>
      <c r="H31" s="18"/>
      <c r="I31" s="18"/>
      <c r="J31" s="18"/>
      <c r="K31" s="18"/>
    </row>
    <row r="32" spans="1:11" ht="36.75" x14ac:dyDescent="0.3">
      <c r="A32" s="12" t="s">
        <v>8</v>
      </c>
      <c r="B32" s="34" t="s">
        <v>2</v>
      </c>
      <c r="C32" s="46">
        <f t="shared" si="0"/>
        <v>26226.7</v>
      </c>
      <c r="D32" s="25"/>
      <c r="E32" s="25">
        <v>26226.7</v>
      </c>
      <c r="F32" s="18"/>
      <c r="G32" s="18"/>
      <c r="H32" s="18"/>
      <c r="I32" s="18"/>
      <c r="J32" s="18"/>
      <c r="K32" s="18"/>
    </row>
    <row r="33" spans="1:5" ht="38.25" customHeight="1" x14ac:dyDescent="0.3">
      <c r="A33" s="12" t="s">
        <v>9</v>
      </c>
      <c r="B33" s="34" t="s">
        <v>2</v>
      </c>
      <c r="C33" s="46">
        <f t="shared" si="0"/>
        <v>1658.1</v>
      </c>
      <c r="D33" s="25"/>
      <c r="E33" s="25">
        <f>178.6+1479.5</f>
        <v>1658.1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0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.85546875" style="29" customWidth="1"/>
    <col min="7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79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28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76">
        <f>E11</f>
        <v>100</v>
      </c>
      <c r="D11" s="63">
        <v>117</v>
      </c>
      <c r="E11" s="46">
        <v>100</v>
      </c>
    </row>
    <row r="12" spans="1:7" ht="25.5" x14ac:dyDescent="0.3">
      <c r="A12" s="10" t="s">
        <v>20</v>
      </c>
      <c r="B12" s="34" t="s">
        <v>2</v>
      </c>
      <c r="C12" s="76">
        <f t="shared" ref="C12:C33" si="0">E12</f>
        <v>1734.5140000000001</v>
      </c>
      <c r="D12" s="61">
        <f t="shared" ref="D12:E12" si="1">(D13-D32)/D11</f>
        <v>1.9786324786324787</v>
      </c>
      <c r="E12" s="27">
        <f>(E13-E32)/E11</f>
        <v>1734.5140000000001</v>
      </c>
    </row>
    <row r="13" spans="1:7" ht="25.5" x14ac:dyDescent="0.3">
      <c r="A13" s="5" t="s">
        <v>70</v>
      </c>
      <c r="B13" s="34" t="s">
        <v>2</v>
      </c>
      <c r="C13" s="76">
        <f t="shared" si="0"/>
        <v>188282.40000000002</v>
      </c>
      <c r="D13" s="63">
        <f>D15+D29+D30+D31+D32+D33</f>
        <v>231.5</v>
      </c>
      <c r="E13" s="46">
        <f>E15+E29+E30+E31+E32+E33</f>
        <v>188282.40000000002</v>
      </c>
    </row>
    <row r="14" spans="1:7" x14ac:dyDescent="0.3">
      <c r="A14" s="8" t="s">
        <v>0</v>
      </c>
      <c r="B14" s="35"/>
      <c r="C14" s="76">
        <f t="shared" si="0"/>
        <v>0</v>
      </c>
      <c r="D14" s="64">
        <f t="shared" ref="D14:D31" si="2">C14</f>
        <v>0</v>
      </c>
      <c r="E14" s="25"/>
      <c r="G14" s="31"/>
    </row>
    <row r="15" spans="1:7" ht="25.5" x14ac:dyDescent="0.3">
      <c r="A15" s="5" t="s">
        <v>67</v>
      </c>
      <c r="B15" s="34" t="s">
        <v>2</v>
      </c>
      <c r="C15" s="76">
        <f t="shared" si="0"/>
        <v>144633</v>
      </c>
      <c r="D15" s="62">
        <f t="shared" ref="D15:E15" si="3">D17+D20+D23+D26</f>
        <v>0</v>
      </c>
      <c r="E15" s="42">
        <f t="shared" si="3"/>
        <v>144633</v>
      </c>
      <c r="F15" s="48"/>
    </row>
    <row r="16" spans="1:7" x14ac:dyDescent="0.3">
      <c r="A16" s="8" t="s">
        <v>1</v>
      </c>
      <c r="B16" s="35"/>
      <c r="C16" s="76">
        <f t="shared" si="0"/>
        <v>0</v>
      </c>
      <c r="D16" s="61"/>
      <c r="E16" s="27"/>
    </row>
    <row r="17" spans="1:10" s="18" customFormat="1" ht="25.5" x14ac:dyDescent="0.3">
      <c r="A17" s="20" t="s">
        <v>25</v>
      </c>
      <c r="B17" s="47" t="s">
        <v>2</v>
      </c>
      <c r="C17" s="76">
        <f t="shared" si="0"/>
        <v>17318.099999999999</v>
      </c>
      <c r="D17" s="60"/>
      <c r="E17" s="42">
        <v>17318.099999999999</v>
      </c>
      <c r="F17" s="29"/>
      <c r="G17" s="29"/>
    </row>
    <row r="18" spans="1:10" s="18" customFormat="1" x14ac:dyDescent="0.3">
      <c r="A18" s="21" t="s">
        <v>4</v>
      </c>
      <c r="B18" s="36" t="s">
        <v>3</v>
      </c>
      <c r="C18" s="76">
        <f t="shared" si="0"/>
        <v>3</v>
      </c>
      <c r="D18" s="61">
        <v>1</v>
      </c>
      <c r="E18" s="27">
        <v>3</v>
      </c>
      <c r="F18" s="29"/>
      <c r="G18" s="29"/>
    </row>
    <row r="19" spans="1:10" s="18" customFormat="1" ht="21.95" customHeight="1" x14ac:dyDescent="0.3">
      <c r="A19" s="21" t="s">
        <v>22</v>
      </c>
      <c r="B19" s="34" t="s">
        <v>23</v>
      </c>
      <c r="C19" s="76">
        <f t="shared" si="0"/>
        <v>481058.33333333331</v>
      </c>
      <c r="D19" s="61">
        <f>D17*1000/3/D18</f>
        <v>0</v>
      </c>
      <c r="E19" s="27">
        <f>E17*1000/12/E18</f>
        <v>481058.33333333331</v>
      </c>
      <c r="F19" s="29"/>
      <c r="G19" s="29"/>
    </row>
    <row r="20" spans="1:10" s="18" customFormat="1" ht="25.5" x14ac:dyDescent="0.3">
      <c r="A20" s="20" t="s">
        <v>26</v>
      </c>
      <c r="B20" s="34" t="s">
        <v>2</v>
      </c>
      <c r="C20" s="76">
        <f t="shared" si="0"/>
        <v>92374.6</v>
      </c>
      <c r="D20" s="60"/>
      <c r="E20" s="42">
        <v>92374.6</v>
      </c>
      <c r="F20" s="29"/>
      <c r="G20" s="29"/>
    </row>
    <row r="21" spans="1:10" x14ac:dyDescent="0.3">
      <c r="A21" s="10" t="s">
        <v>4</v>
      </c>
      <c r="B21" s="36" t="s">
        <v>3</v>
      </c>
      <c r="C21" s="76">
        <f t="shared" si="0"/>
        <v>29</v>
      </c>
      <c r="D21" s="61">
        <v>1</v>
      </c>
      <c r="E21" s="27">
        <v>29</v>
      </c>
    </row>
    <row r="22" spans="1:10" ht="21.95" customHeight="1" x14ac:dyDescent="0.3">
      <c r="A22" s="10" t="s">
        <v>22</v>
      </c>
      <c r="B22" s="34" t="s">
        <v>23</v>
      </c>
      <c r="C22" s="76">
        <f t="shared" si="0"/>
        <v>265444.25287356321</v>
      </c>
      <c r="D22" s="61">
        <f>D20*1000/3/D21</f>
        <v>0</v>
      </c>
      <c r="E22" s="27">
        <f>E20*1000/12/E21</f>
        <v>265444.25287356321</v>
      </c>
    </row>
    <row r="23" spans="1:10" ht="39" x14ac:dyDescent="0.3">
      <c r="A23" s="14" t="s">
        <v>21</v>
      </c>
      <c r="B23" s="34" t="s">
        <v>2</v>
      </c>
      <c r="C23" s="76">
        <f t="shared" si="0"/>
        <v>9051.9</v>
      </c>
      <c r="D23" s="60"/>
      <c r="E23" s="42">
        <v>9051.9</v>
      </c>
    </row>
    <row r="24" spans="1:10" x14ac:dyDescent="0.3">
      <c r="A24" s="10" t="s">
        <v>4</v>
      </c>
      <c r="B24" s="36" t="s">
        <v>3</v>
      </c>
      <c r="C24" s="76">
        <f t="shared" si="0"/>
        <v>5</v>
      </c>
      <c r="D24" s="61">
        <v>1</v>
      </c>
      <c r="E24" s="27">
        <v>5</v>
      </c>
    </row>
    <row r="25" spans="1:10" ht="21.95" customHeight="1" x14ac:dyDescent="0.3">
      <c r="A25" s="10" t="s">
        <v>22</v>
      </c>
      <c r="B25" s="34" t="s">
        <v>23</v>
      </c>
      <c r="C25" s="76">
        <f t="shared" si="0"/>
        <v>150865</v>
      </c>
      <c r="D25" s="61">
        <f>D23*1000/3/D24</f>
        <v>0</v>
      </c>
      <c r="E25" s="27">
        <f>E23*1000/12/E24</f>
        <v>150865</v>
      </c>
    </row>
    <row r="26" spans="1:10" ht="25.5" x14ac:dyDescent="0.3">
      <c r="A26" s="7" t="s">
        <v>19</v>
      </c>
      <c r="B26" s="34" t="s">
        <v>2</v>
      </c>
      <c r="C26" s="76">
        <f t="shared" si="0"/>
        <v>25888.400000000001</v>
      </c>
      <c r="D26" s="60"/>
      <c r="E26" s="42">
        <v>25888.400000000001</v>
      </c>
    </row>
    <row r="27" spans="1:10" x14ac:dyDescent="0.3">
      <c r="A27" s="10" t="s">
        <v>4</v>
      </c>
      <c r="B27" s="36" t="s">
        <v>3</v>
      </c>
      <c r="C27" s="76">
        <f t="shared" si="0"/>
        <v>34</v>
      </c>
      <c r="D27" s="61">
        <v>1</v>
      </c>
      <c r="E27" s="27">
        <v>34</v>
      </c>
    </row>
    <row r="28" spans="1:10" ht="21.95" customHeight="1" x14ac:dyDescent="0.3">
      <c r="A28" s="10" t="s">
        <v>22</v>
      </c>
      <c r="B28" s="34" t="s">
        <v>23</v>
      </c>
      <c r="C28" s="76">
        <f t="shared" si="0"/>
        <v>63451.96078431372</v>
      </c>
      <c r="D28" s="61">
        <f>D26*1000/3/D27</f>
        <v>0</v>
      </c>
      <c r="E28" s="27">
        <f>E26*1000/12/E27</f>
        <v>63451.96078431372</v>
      </c>
    </row>
    <row r="29" spans="1:10" ht="25.5" x14ac:dyDescent="0.3">
      <c r="A29" s="5" t="s">
        <v>5</v>
      </c>
      <c r="B29" s="34" t="s">
        <v>2</v>
      </c>
      <c r="C29" s="76">
        <f t="shared" si="0"/>
        <v>16495.2</v>
      </c>
      <c r="D29" s="61"/>
      <c r="E29" s="27">
        <v>16495.2</v>
      </c>
      <c r="F29" s="53"/>
      <c r="G29" s="53"/>
      <c r="H29" s="53"/>
      <c r="I29" s="53"/>
      <c r="J29" s="53"/>
    </row>
    <row r="30" spans="1:10" ht="36.75" x14ac:dyDescent="0.3">
      <c r="A30" s="12" t="s">
        <v>6</v>
      </c>
      <c r="B30" s="34" t="s">
        <v>2</v>
      </c>
      <c r="C30" s="76">
        <f t="shared" si="0"/>
        <v>7568.7</v>
      </c>
      <c r="D30" s="64"/>
      <c r="E30" s="25">
        <f>5936.7+1632</f>
        <v>7568.7</v>
      </c>
      <c r="F30" s="53"/>
      <c r="G30" s="53"/>
      <c r="H30" s="53"/>
      <c r="I30" s="53"/>
      <c r="J30" s="53"/>
    </row>
    <row r="31" spans="1:10" ht="25.5" x14ac:dyDescent="0.3">
      <c r="A31" s="12" t="s">
        <v>7</v>
      </c>
      <c r="B31" s="34" t="s">
        <v>2</v>
      </c>
      <c r="C31" s="76">
        <f t="shared" si="0"/>
        <v>231.5</v>
      </c>
      <c r="D31" s="64">
        <f t="shared" si="2"/>
        <v>231.5</v>
      </c>
      <c r="E31" s="25">
        <v>231.5</v>
      </c>
      <c r="F31" s="18"/>
      <c r="G31" s="18"/>
      <c r="H31" s="18"/>
      <c r="I31" s="18"/>
      <c r="J31" s="18"/>
    </row>
    <row r="32" spans="1:10" ht="36.75" x14ac:dyDescent="0.3">
      <c r="A32" s="12" t="s">
        <v>8</v>
      </c>
      <c r="B32" s="34" t="s">
        <v>2</v>
      </c>
      <c r="C32" s="76">
        <f t="shared" si="0"/>
        <v>14831</v>
      </c>
      <c r="D32" s="64">
        <v>0</v>
      </c>
      <c r="E32" s="25">
        <v>14831</v>
      </c>
    </row>
    <row r="33" spans="1:5" ht="38.25" customHeight="1" x14ac:dyDescent="0.3">
      <c r="A33" s="12" t="s">
        <v>9</v>
      </c>
      <c r="B33" s="34" t="s">
        <v>2</v>
      </c>
      <c r="C33" s="76">
        <f t="shared" si="0"/>
        <v>4523</v>
      </c>
      <c r="D33" s="64"/>
      <c r="E33" s="25">
        <f>338.7+2721+1463.3</f>
        <v>4523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2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.42578125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78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43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55</v>
      </c>
      <c r="D11" s="46"/>
      <c r="E11" s="46">
        <v>55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2472.1963636363635</v>
      </c>
      <c r="D12" s="27"/>
      <c r="E12" s="27">
        <f>(E13-E32)/E11</f>
        <v>2472.1963636363635</v>
      </c>
    </row>
    <row r="13" spans="1:7" ht="25.5" x14ac:dyDescent="0.3">
      <c r="A13" s="5" t="s">
        <v>31</v>
      </c>
      <c r="B13" s="34" t="s">
        <v>2</v>
      </c>
      <c r="C13" s="46">
        <f t="shared" si="0"/>
        <v>173326.3</v>
      </c>
      <c r="D13" s="46"/>
      <c r="E13" s="46">
        <f>E15+E29+E30+E31+E32+E33</f>
        <v>173326.3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15"/>
    </row>
    <row r="15" spans="1:7" ht="25.5" x14ac:dyDescent="0.3">
      <c r="A15" s="5" t="s">
        <v>62</v>
      </c>
      <c r="B15" s="34" t="s">
        <v>2</v>
      </c>
      <c r="C15" s="46">
        <f t="shared" si="0"/>
        <v>112362.19999999998</v>
      </c>
      <c r="D15" s="42"/>
      <c r="E15" s="42">
        <f t="shared" ref="E15" si="1">E17+E20+E23+E26</f>
        <v>112362.19999999998</v>
      </c>
    </row>
    <row r="16" spans="1:7" x14ac:dyDescent="0.3">
      <c r="A16" s="8" t="s">
        <v>1</v>
      </c>
      <c r="B16" s="35"/>
      <c r="C16" s="46">
        <f t="shared" si="0"/>
        <v>0</v>
      </c>
      <c r="D16" s="26"/>
      <c r="E16" s="26"/>
    </row>
    <row r="17" spans="1:10" s="18" customFormat="1" ht="25.5" x14ac:dyDescent="0.3">
      <c r="A17" s="20" t="s">
        <v>25</v>
      </c>
      <c r="B17" s="34" t="s">
        <v>2</v>
      </c>
      <c r="C17" s="46">
        <f t="shared" si="0"/>
        <v>3538.9</v>
      </c>
      <c r="D17" s="44"/>
      <c r="E17" s="44">
        <v>3538.9</v>
      </c>
      <c r="F17" s="29"/>
    </row>
    <row r="18" spans="1:10" s="18" customFormat="1" x14ac:dyDescent="0.3">
      <c r="A18" s="21" t="s">
        <v>4</v>
      </c>
      <c r="B18" s="36" t="s">
        <v>3</v>
      </c>
      <c r="C18" s="46">
        <f t="shared" si="0"/>
        <v>1</v>
      </c>
      <c r="D18" s="26"/>
      <c r="E18" s="26">
        <v>1</v>
      </c>
      <c r="F18" s="29"/>
    </row>
    <row r="19" spans="1:10" s="18" customFormat="1" ht="21.95" customHeight="1" x14ac:dyDescent="0.3">
      <c r="A19" s="21" t="s">
        <v>22</v>
      </c>
      <c r="B19" s="34" t="s">
        <v>23</v>
      </c>
      <c r="C19" s="46">
        <f t="shared" si="0"/>
        <v>294908.33333333331</v>
      </c>
      <c r="D19" s="27"/>
      <c r="E19" s="27">
        <f>E17*1000/12/E18</f>
        <v>294908.33333333331</v>
      </c>
      <c r="F19" s="29"/>
    </row>
    <row r="20" spans="1:10" s="18" customFormat="1" ht="25.5" x14ac:dyDescent="0.3">
      <c r="A20" s="20" t="s">
        <v>26</v>
      </c>
      <c r="B20" s="34" t="s">
        <v>2</v>
      </c>
      <c r="C20" s="46">
        <f t="shared" si="0"/>
        <v>71827.899999999994</v>
      </c>
      <c r="D20" s="44"/>
      <c r="E20" s="44">
        <v>71827.899999999994</v>
      </c>
      <c r="F20" s="29"/>
    </row>
    <row r="21" spans="1:10" x14ac:dyDescent="0.3">
      <c r="A21" s="10" t="s">
        <v>4</v>
      </c>
      <c r="B21" s="36" t="s">
        <v>3</v>
      </c>
      <c r="C21" s="46">
        <f t="shared" si="0"/>
        <v>19</v>
      </c>
      <c r="D21" s="26"/>
      <c r="E21" s="26">
        <v>19</v>
      </c>
    </row>
    <row r="22" spans="1:10" ht="21.95" customHeight="1" x14ac:dyDescent="0.3">
      <c r="A22" s="10" t="s">
        <v>22</v>
      </c>
      <c r="B22" s="34" t="s">
        <v>23</v>
      </c>
      <c r="C22" s="46">
        <f t="shared" si="0"/>
        <v>315034.64912280702</v>
      </c>
      <c r="D22" s="27"/>
      <c r="E22" s="27">
        <f>E20*1000/12/E21</f>
        <v>315034.64912280702</v>
      </c>
    </row>
    <row r="23" spans="1:10" ht="39" x14ac:dyDescent="0.3">
      <c r="A23" s="14" t="s">
        <v>21</v>
      </c>
      <c r="B23" s="34" t="s">
        <v>2</v>
      </c>
      <c r="C23" s="46">
        <f t="shared" si="0"/>
        <v>11664.8</v>
      </c>
      <c r="D23" s="44"/>
      <c r="E23" s="44">
        <v>11664.8</v>
      </c>
    </row>
    <row r="24" spans="1:10" x14ac:dyDescent="0.3">
      <c r="A24" s="10" t="s">
        <v>4</v>
      </c>
      <c r="B24" s="36" t="s">
        <v>3</v>
      </c>
      <c r="C24" s="46">
        <f t="shared" si="0"/>
        <v>4</v>
      </c>
      <c r="D24" s="26"/>
      <c r="E24" s="26">
        <v>4</v>
      </c>
    </row>
    <row r="25" spans="1:10" ht="21.95" customHeight="1" x14ac:dyDescent="0.3">
      <c r="A25" s="10" t="s">
        <v>22</v>
      </c>
      <c r="B25" s="34" t="s">
        <v>23</v>
      </c>
      <c r="C25" s="46">
        <f t="shared" si="0"/>
        <v>243016.66666666666</v>
      </c>
      <c r="D25" s="27"/>
      <c r="E25" s="27">
        <f>E23*1000/12/E24</f>
        <v>243016.66666666666</v>
      </c>
    </row>
    <row r="26" spans="1:10" ht="25.5" x14ac:dyDescent="0.3">
      <c r="A26" s="7" t="s">
        <v>19</v>
      </c>
      <c r="B26" s="34" t="s">
        <v>2</v>
      </c>
      <c r="C26" s="46">
        <f t="shared" si="0"/>
        <v>25330.6</v>
      </c>
      <c r="D26" s="44"/>
      <c r="E26" s="44">
        <v>25330.6</v>
      </c>
    </row>
    <row r="27" spans="1:10" x14ac:dyDescent="0.3">
      <c r="A27" s="10" t="s">
        <v>4</v>
      </c>
      <c r="B27" s="36" t="s">
        <v>3</v>
      </c>
      <c r="C27" s="46">
        <f t="shared" si="0"/>
        <v>18</v>
      </c>
      <c r="D27" s="26"/>
      <c r="E27" s="26">
        <v>18</v>
      </c>
    </row>
    <row r="28" spans="1:10" ht="21.95" customHeight="1" x14ac:dyDescent="0.3">
      <c r="A28" s="10" t="s">
        <v>22</v>
      </c>
      <c r="B28" s="34" t="s">
        <v>23</v>
      </c>
      <c r="C28" s="46">
        <f t="shared" si="0"/>
        <v>117271.29629629631</v>
      </c>
      <c r="D28" s="27"/>
      <c r="E28" s="27">
        <f>E26*1000/12/E27</f>
        <v>117271.29629629631</v>
      </c>
      <c r="F28" s="18"/>
      <c r="G28" s="18"/>
      <c r="H28" s="18"/>
      <c r="I28" s="18"/>
      <c r="J28" s="18"/>
    </row>
    <row r="29" spans="1:10" ht="25.5" x14ac:dyDescent="0.3">
      <c r="A29" s="5" t="s">
        <v>5</v>
      </c>
      <c r="B29" s="34" t="s">
        <v>2</v>
      </c>
      <c r="C29" s="46">
        <f t="shared" si="0"/>
        <v>13018.1</v>
      </c>
      <c r="D29" s="25"/>
      <c r="E29" s="25">
        <v>13018.1</v>
      </c>
      <c r="F29" s="53"/>
      <c r="G29" s="53"/>
      <c r="H29" s="53"/>
      <c r="I29" s="53"/>
      <c r="J29" s="53"/>
    </row>
    <row r="30" spans="1:10" ht="36.75" x14ac:dyDescent="0.3">
      <c r="A30" s="12" t="s">
        <v>6</v>
      </c>
      <c r="B30" s="34" t="s">
        <v>2</v>
      </c>
      <c r="C30" s="46">
        <f t="shared" si="0"/>
        <v>7071.4</v>
      </c>
      <c r="D30" s="25"/>
      <c r="E30" s="25">
        <f>4172.7+2898.7</f>
        <v>7071.4</v>
      </c>
      <c r="F30" s="53"/>
      <c r="G30" s="53"/>
      <c r="H30" s="53"/>
      <c r="I30" s="53"/>
      <c r="J30" s="53"/>
    </row>
    <row r="31" spans="1:10" ht="25.5" x14ac:dyDescent="0.3">
      <c r="A31" s="12" t="s">
        <v>7</v>
      </c>
      <c r="B31" s="34" t="s">
        <v>2</v>
      </c>
      <c r="C31" s="46">
        <f t="shared" si="0"/>
        <v>301.89999999999998</v>
      </c>
      <c r="D31" s="25"/>
      <c r="E31" s="25">
        <v>301.89999999999998</v>
      </c>
      <c r="F31" s="18"/>
      <c r="G31" s="18"/>
      <c r="H31" s="18"/>
      <c r="I31" s="18"/>
      <c r="J31" s="18"/>
    </row>
    <row r="32" spans="1:10" ht="36.75" x14ac:dyDescent="0.3">
      <c r="A32" s="12" t="s">
        <v>8</v>
      </c>
      <c r="B32" s="34" t="s">
        <v>2</v>
      </c>
      <c r="C32" s="46">
        <f t="shared" si="0"/>
        <v>37355.5</v>
      </c>
      <c r="D32" s="25"/>
      <c r="E32" s="25">
        <v>37355.5</v>
      </c>
      <c r="F32" s="18"/>
      <c r="G32" s="18"/>
      <c r="H32" s="18"/>
      <c r="I32" s="18"/>
      <c r="J32" s="18"/>
    </row>
    <row r="33" spans="1:5" ht="38.25" customHeight="1" x14ac:dyDescent="0.3">
      <c r="A33" s="12" t="s">
        <v>9</v>
      </c>
      <c r="B33" s="34" t="s">
        <v>2</v>
      </c>
      <c r="C33" s="46">
        <f t="shared" si="0"/>
        <v>3217.2</v>
      </c>
      <c r="D33" s="25"/>
      <c r="E33" s="25">
        <f>263.3+2385.6+568.3</f>
        <v>3217.2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13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9.7109375" style="29" customWidth="1"/>
    <col min="7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83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44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38</v>
      </c>
      <c r="D11" s="46"/>
      <c r="E11" s="46">
        <v>38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1997.9039473684204</v>
      </c>
      <c r="D12" s="27"/>
      <c r="E12" s="27">
        <f>(E13-E32)/E11</f>
        <v>1997.9039473684204</v>
      </c>
    </row>
    <row r="13" spans="1:7" ht="25.5" x14ac:dyDescent="0.3">
      <c r="A13" s="5" t="s">
        <v>71</v>
      </c>
      <c r="B13" s="34" t="s">
        <v>2</v>
      </c>
      <c r="C13" s="46">
        <f t="shared" si="0"/>
        <v>81553.14999999998</v>
      </c>
      <c r="D13" s="46"/>
      <c r="E13" s="46">
        <f>E15+E29+E30+E31+E32+E33</f>
        <v>81553.14999999998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31"/>
    </row>
    <row r="15" spans="1:7" ht="25.5" x14ac:dyDescent="0.3">
      <c r="A15" s="5" t="s">
        <v>65</v>
      </c>
      <c r="B15" s="34" t="s">
        <v>2</v>
      </c>
      <c r="C15" s="46">
        <f t="shared" si="0"/>
        <v>66502.429999999993</v>
      </c>
      <c r="D15" s="42"/>
      <c r="E15" s="42">
        <f t="shared" ref="E15" si="1">E17+E20+E23+E26</f>
        <v>66502.429999999993</v>
      </c>
    </row>
    <row r="16" spans="1:7" x14ac:dyDescent="0.3">
      <c r="A16" s="8" t="s">
        <v>1</v>
      </c>
      <c r="B16" s="35"/>
      <c r="C16" s="46">
        <f t="shared" si="0"/>
        <v>0</v>
      </c>
      <c r="D16" s="26"/>
      <c r="E16" s="26"/>
    </row>
    <row r="17" spans="1:11" s="18" customFormat="1" ht="25.5" x14ac:dyDescent="0.3">
      <c r="A17" s="20" t="s">
        <v>25</v>
      </c>
      <c r="B17" s="34" t="s">
        <v>2</v>
      </c>
      <c r="C17" s="46">
        <f t="shared" si="0"/>
        <v>5876.91</v>
      </c>
      <c r="D17" s="44"/>
      <c r="E17" s="44">
        <v>5876.91</v>
      </c>
      <c r="F17" s="29"/>
      <c r="G17" s="29"/>
    </row>
    <row r="18" spans="1:11" s="18" customFormat="1" x14ac:dyDescent="0.3">
      <c r="A18" s="21" t="s">
        <v>4</v>
      </c>
      <c r="B18" s="36" t="s">
        <v>3</v>
      </c>
      <c r="C18" s="46">
        <f t="shared" si="0"/>
        <v>1</v>
      </c>
      <c r="D18" s="26"/>
      <c r="E18" s="26">
        <v>1</v>
      </c>
      <c r="F18" s="29"/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46">
        <f t="shared" si="0"/>
        <v>1958970</v>
      </c>
      <c r="D19" s="27"/>
      <c r="E19" s="27">
        <f>E17*1000/3/E18</f>
        <v>1958970</v>
      </c>
      <c r="F19" s="29"/>
      <c r="G19" s="29"/>
    </row>
    <row r="20" spans="1:11" s="18" customFormat="1" ht="25.5" x14ac:dyDescent="0.3">
      <c r="A20" s="20" t="s">
        <v>26</v>
      </c>
      <c r="B20" s="34" t="s">
        <v>2</v>
      </c>
      <c r="C20" s="46">
        <f t="shared" si="0"/>
        <v>47004.45</v>
      </c>
      <c r="D20" s="44"/>
      <c r="E20" s="44">
        <v>47004.45</v>
      </c>
      <c r="F20" s="29"/>
      <c r="G20" s="29"/>
    </row>
    <row r="21" spans="1:11" x14ac:dyDescent="0.3">
      <c r="A21" s="10" t="s">
        <v>4</v>
      </c>
      <c r="B21" s="36" t="s">
        <v>3</v>
      </c>
      <c r="C21" s="46">
        <f t="shared" si="0"/>
        <v>16</v>
      </c>
      <c r="D21" s="26"/>
      <c r="E21" s="26">
        <v>16</v>
      </c>
    </row>
    <row r="22" spans="1:11" ht="21.95" customHeight="1" x14ac:dyDescent="0.3">
      <c r="A22" s="10" t="s">
        <v>22</v>
      </c>
      <c r="B22" s="34" t="s">
        <v>23</v>
      </c>
      <c r="C22" s="46">
        <f t="shared" si="0"/>
        <v>979259.375</v>
      </c>
      <c r="D22" s="27"/>
      <c r="E22" s="27">
        <f>E20*1000/3/E21</f>
        <v>979259.375</v>
      </c>
    </row>
    <row r="23" spans="1:11" ht="39" x14ac:dyDescent="0.3">
      <c r="A23" s="14" t="s">
        <v>21</v>
      </c>
      <c r="B23" s="34" t="s">
        <v>2</v>
      </c>
      <c r="C23" s="46">
        <f t="shared" si="0"/>
        <v>4429.93</v>
      </c>
      <c r="D23" s="44"/>
      <c r="E23" s="44">
        <v>4429.93</v>
      </c>
    </row>
    <row r="24" spans="1:11" x14ac:dyDescent="0.3">
      <c r="A24" s="10" t="s">
        <v>4</v>
      </c>
      <c r="B24" s="36" t="s">
        <v>3</v>
      </c>
      <c r="C24" s="46">
        <f t="shared" si="0"/>
        <v>2</v>
      </c>
      <c r="D24" s="26"/>
      <c r="E24" s="26">
        <v>2</v>
      </c>
    </row>
    <row r="25" spans="1:11" ht="21.95" customHeight="1" x14ac:dyDescent="0.3">
      <c r="A25" s="10" t="s">
        <v>22</v>
      </c>
      <c r="B25" s="34" t="s">
        <v>23</v>
      </c>
      <c r="C25" s="46">
        <f t="shared" si="0"/>
        <v>738321.66666666663</v>
      </c>
      <c r="D25" s="27"/>
      <c r="E25" s="27">
        <f>E23*1000/3/E24</f>
        <v>738321.66666666663</v>
      </c>
    </row>
    <row r="26" spans="1:11" ht="25.5" x14ac:dyDescent="0.3">
      <c r="A26" s="7" t="s">
        <v>19</v>
      </c>
      <c r="B26" s="34" t="s">
        <v>2</v>
      </c>
      <c r="C26" s="46">
        <f t="shared" si="0"/>
        <v>9191.14</v>
      </c>
      <c r="D26" s="44"/>
      <c r="E26" s="44">
        <v>9191.14</v>
      </c>
    </row>
    <row r="27" spans="1:11" x14ac:dyDescent="0.3">
      <c r="A27" s="10" t="s">
        <v>4</v>
      </c>
      <c r="B27" s="36" t="s">
        <v>3</v>
      </c>
      <c r="C27" s="46">
        <f t="shared" si="0"/>
        <v>9</v>
      </c>
      <c r="D27" s="26"/>
      <c r="E27" s="26">
        <v>9</v>
      </c>
    </row>
    <row r="28" spans="1:11" ht="21.95" customHeight="1" x14ac:dyDescent="0.3">
      <c r="A28" s="10" t="s">
        <v>22</v>
      </c>
      <c r="B28" s="34" t="s">
        <v>23</v>
      </c>
      <c r="C28" s="46">
        <f t="shared" si="0"/>
        <v>340412.59259259258</v>
      </c>
      <c r="D28" s="27"/>
      <c r="E28" s="27">
        <f>E26*1000/3/E27</f>
        <v>340412.59259259258</v>
      </c>
      <c r="F28" s="18"/>
      <c r="G28" s="18"/>
      <c r="H28" s="18"/>
      <c r="I28" s="18"/>
      <c r="J28" s="18"/>
      <c r="K28" s="18"/>
    </row>
    <row r="29" spans="1:11" ht="25.5" x14ac:dyDescent="0.3">
      <c r="A29" s="5" t="s">
        <v>5</v>
      </c>
      <c r="B29" s="34" t="s">
        <v>2</v>
      </c>
      <c r="C29" s="46">
        <f t="shared" si="0"/>
        <v>7622.12</v>
      </c>
      <c r="D29" s="46"/>
      <c r="E29" s="46">
        <v>7622.12</v>
      </c>
      <c r="F29" s="53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34" t="s">
        <v>2</v>
      </c>
      <c r="C30" s="46">
        <f t="shared" si="0"/>
        <v>516.70000000000005</v>
      </c>
      <c r="D30" s="25"/>
      <c r="E30" s="25">
        <f>450.3+66.4</f>
        <v>516.70000000000005</v>
      </c>
      <c r="F30" s="53"/>
      <c r="G30" s="53"/>
      <c r="H30" s="53"/>
      <c r="I30" s="53"/>
      <c r="J30" s="53"/>
      <c r="K30" s="18"/>
    </row>
    <row r="31" spans="1:11" ht="25.5" x14ac:dyDescent="0.3">
      <c r="A31" s="12" t="s">
        <v>7</v>
      </c>
      <c r="B31" s="34" t="s">
        <v>2</v>
      </c>
      <c r="C31" s="46">
        <f t="shared" si="0"/>
        <v>226.9</v>
      </c>
      <c r="D31" s="25"/>
      <c r="E31" s="25">
        <v>226.9</v>
      </c>
      <c r="F31" s="18"/>
      <c r="G31" s="18"/>
      <c r="H31" s="18"/>
      <c r="I31" s="18"/>
      <c r="J31" s="18"/>
      <c r="K31" s="18"/>
    </row>
    <row r="32" spans="1:11" ht="36.75" x14ac:dyDescent="0.3">
      <c r="A32" s="12" t="s">
        <v>8</v>
      </c>
      <c r="B32" s="34" t="s">
        <v>2</v>
      </c>
      <c r="C32" s="46">
        <f t="shared" si="0"/>
        <v>5632.8</v>
      </c>
      <c r="D32" s="25"/>
      <c r="E32" s="25">
        <v>5632.8</v>
      </c>
      <c r="F32" s="18"/>
      <c r="G32" s="18"/>
      <c r="H32" s="18"/>
      <c r="I32" s="18"/>
      <c r="J32" s="18"/>
      <c r="K32" s="18"/>
    </row>
    <row r="33" spans="1:5" ht="38.25" customHeight="1" x14ac:dyDescent="0.3">
      <c r="A33" s="12" t="s">
        <v>9</v>
      </c>
      <c r="B33" s="34" t="s">
        <v>2</v>
      </c>
      <c r="C33" s="46">
        <f t="shared" si="0"/>
        <v>1052.2</v>
      </c>
      <c r="D33" s="25"/>
      <c r="E33" s="25">
        <f>226.4+825.8</f>
        <v>1052.2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3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.140625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79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50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>
        <v>2024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50</v>
      </c>
      <c r="D11" s="46"/>
      <c r="E11" s="46">
        <v>50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3674.16</v>
      </c>
      <c r="D12" s="27"/>
      <c r="E12" s="27">
        <f>(E13-E32)/E11</f>
        <v>3674.16</v>
      </c>
    </row>
    <row r="13" spans="1:7" ht="25.5" x14ac:dyDescent="0.3">
      <c r="A13" s="5" t="s">
        <v>61</v>
      </c>
      <c r="B13" s="34" t="s">
        <v>2</v>
      </c>
      <c r="C13" s="46">
        <f t="shared" si="0"/>
        <v>193217.9</v>
      </c>
      <c r="D13" s="46"/>
      <c r="E13" s="46">
        <f>E15+E29+E30+E31+E32+E33</f>
        <v>193217.9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15"/>
    </row>
    <row r="15" spans="1:7" ht="25.5" x14ac:dyDescent="0.3">
      <c r="A15" s="5" t="s">
        <v>65</v>
      </c>
      <c r="B15" s="34" t="s">
        <v>2</v>
      </c>
      <c r="C15" s="46">
        <f t="shared" si="0"/>
        <v>158593.29999999999</v>
      </c>
      <c r="D15" s="42"/>
      <c r="E15" s="42">
        <f t="shared" ref="E15" si="1">E17+E20+E23+E26</f>
        <v>158593.29999999999</v>
      </c>
    </row>
    <row r="16" spans="1:7" x14ac:dyDescent="0.3">
      <c r="A16" s="8" t="s">
        <v>1</v>
      </c>
      <c r="B16" s="35"/>
      <c r="C16" s="46">
        <f t="shared" si="0"/>
        <v>0</v>
      </c>
      <c r="D16" s="26"/>
      <c r="E16" s="26"/>
    </row>
    <row r="17" spans="1:10" s="18" customFormat="1" ht="25.5" x14ac:dyDescent="0.3">
      <c r="A17" s="20" t="s">
        <v>25</v>
      </c>
      <c r="B17" s="34" t="s">
        <v>2</v>
      </c>
      <c r="C17" s="46">
        <f t="shared" si="0"/>
        <v>9214.7000000000007</v>
      </c>
      <c r="D17" s="44"/>
      <c r="E17" s="44">
        <v>9214.7000000000007</v>
      </c>
      <c r="F17" s="29"/>
    </row>
    <row r="18" spans="1:10" s="18" customFormat="1" x14ac:dyDescent="0.3">
      <c r="A18" s="21" t="s">
        <v>4</v>
      </c>
      <c r="B18" s="36" t="s">
        <v>3</v>
      </c>
      <c r="C18" s="46">
        <f t="shared" si="0"/>
        <v>2</v>
      </c>
      <c r="D18" s="26"/>
      <c r="E18" s="26">
        <v>2</v>
      </c>
      <c r="F18" s="29"/>
    </row>
    <row r="19" spans="1:10" s="18" customFormat="1" ht="21.95" customHeight="1" x14ac:dyDescent="0.3">
      <c r="A19" s="21" t="s">
        <v>22</v>
      </c>
      <c r="B19" s="34" t="s">
        <v>23</v>
      </c>
      <c r="C19" s="46">
        <f t="shared" si="0"/>
        <v>383945.83333333331</v>
      </c>
      <c r="D19" s="27"/>
      <c r="E19" s="27">
        <f>E17*1000/12/E18</f>
        <v>383945.83333333331</v>
      </c>
      <c r="F19" s="29"/>
    </row>
    <row r="20" spans="1:10" s="18" customFormat="1" ht="25.5" x14ac:dyDescent="0.3">
      <c r="A20" s="20" t="s">
        <v>26</v>
      </c>
      <c r="B20" s="34" t="s">
        <v>2</v>
      </c>
      <c r="C20" s="46">
        <f t="shared" si="0"/>
        <v>109920.1</v>
      </c>
      <c r="D20" s="44"/>
      <c r="E20" s="51">
        <v>109920.1</v>
      </c>
      <c r="F20" s="29"/>
    </row>
    <row r="21" spans="1:10" x14ac:dyDescent="0.3">
      <c r="A21" s="10" t="s">
        <v>4</v>
      </c>
      <c r="B21" s="36" t="s">
        <v>3</v>
      </c>
      <c r="C21" s="46">
        <f t="shared" si="0"/>
        <v>32</v>
      </c>
      <c r="D21" s="26"/>
      <c r="E21" s="26">
        <v>32</v>
      </c>
    </row>
    <row r="22" spans="1:10" ht="21.95" customHeight="1" x14ac:dyDescent="0.3">
      <c r="A22" s="10" t="s">
        <v>22</v>
      </c>
      <c r="B22" s="34" t="s">
        <v>23</v>
      </c>
      <c r="C22" s="46">
        <f t="shared" si="0"/>
        <v>286250.26041666669</v>
      </c>
      <c r="D22" s="27"/>
      <c r="E22" s="27">
        <f>E20*1000/12/E21</f>
        <v>286250.26041666669</v>
      </c>
    </row>
    <row r="23" spans="1:10" ht="39" x14ac:dyDescent="0.3">
      <c r="A23" s="14" t="s">
        <v>21</v>
      </c>
      <c r="B23" s="34" t="s">
        <v>2</v>
      </c>
      <c r="C23" s="46">
        <f t="shared" si="0"/>
        <v>19672</v>
      </c>
      <c r="D23" s="44"/>
      <c r="E23" s="44">
        <v>19672</v>
      </c>
    </row>
    <row r="24" spans="1:10" x14ac:dyDescent="0.3">
      <c r="A24" s="10" t="s">
        <v>4</v>
      </c>
      <c r="B24" s="36" t="s">
        <v>3</v>
      </c>
      <c r="C24" s="46">
        <f t="shared" si="0"/>
        <v>7</v>
      </c>
      <c r="D24" s="26"/>
      <c r="E24" s="26">
        <v>7</v>
      </c>
    </row>
    <row r="25" spans="1:10" ht="21.95" customHeight="1" x14ac:dyDescent="0.3">
      <c r="A25" s="10" t="s">
        <v>22</v>
      </c>
      <c r="B25" s="34" t="s">
        <v>23</v>
      </c>
      <c r="C25" s="46">
        <f t="shared" si="0"/>
        <v>234190.47619047618</v>
      </c>
      <c r="D25" s="27"/>
      <c r="E25" s="27">
        <f>E23*1000/12/E24</f>
        <v>234190.47619047618</v>
      </c>
    </row>
    <row r="26" spans="1:10" ht="25.5" x14ac:dyDescent="0.3">
      <c r="A26" s="7" t="s">
        <v>19</v>
      </c>
      <c r="B26" s="34" t="s">
        <v>2</v>
      </c>
      <c r="C26" s="46">
        <f t="shared" si="0"/>
        <v>19786.5</v>
      </c>
      <c r="D26" s="44"/>
      <c r="E26" s="44">
        <v>19786.5</v>
      </c>
    </row>
    <row r="27" spans="1:10" x14ac:dyDescent="0.3">
      <c r="A27" s="10" t="s">
        <v>4</v>
      </c>
      <c r="B27" s="36" t="s">
        <v>3</v>
      </c>
      <c r="C27" s="46">
        <f t="shared" si="0"/>
        <v>20</v>
      </c>
      <c r="D27" s="26"/>
      <c r="E27" s="26">
        <v>20</v>
      </c>
    </row>
    <row r="28" spans="1:10" ht="21.95" customHeight="1" x14ac:dyDescent="0.3">
      <c r="A28" s="10" t="s">
        <v>22</v>
      </c>
      <c r="B28" s="34" t="s">
        <v>23</v>
      </c>
      <c r="C28" s="46">
        <f t="shared" si="0"/>
        <v>82443.75</v>
      </c>
      <c r="D28" s="27"/>
      <c r="E28" s="27">
        <f>E26*1000/12/E27</f>
        <v>82443.75</v>
      </c>
      <c r="F28" s="18"/>
      <c r="G28" s="18"/>
      <c r="H28" s="18"/>
      <c r="I28" s="18"/>
      <c r="J28" s="18"/>
    </row>
    <row r="29" spans="1:10" ht="25.5" x14ac:dyDescent="0.3">
      <c r="A29" s="5" t="s">
        <v>5</v>
      </c>
      <c r="B29" s="34" t="s">
        <v>2</v>
      </c>
      <c r="C29" s="46">
        <f t="shared" si="0"/>
        <v>18543.5</v>
      </c>
      <c r="D29" s="25"/>
      <c r="E29" s="25">
        <v>18543.5</v>
      </c>
      <c r="F29" s="53"/>
      <c r="G29" s="53"/>
      <c r="H29" s="53"/>
      <c r="I29" s="53"/>
      <c r="J29" s="53"/>
    </row>
    <row r="30" spans="1:10" ht="36.75" x14ac:dyDescent="0.3">
      <c r="A30" s="12" t="s">
        <v>6</v>
      </c>
      <c r="B30" s="34" t="s">
        <v>2</v>
      </c>
      <c r="C30" s="46">
        <f t="shared" si="0"/>
        <v>3528.1000000000004</v>
      </c>
      <c r="D30" s="25"/>
      <c r="E30" s="25">
        <f>2252.8+1275.3</f>
        <v>3528.1000000000004</v>
      </c>
      <c r="F30" s="54"/>
      <c r="G30" s="54"/>
      <c r="H30" s="54"/>
      <c r="I30" s="54"/>
      <c r="J30" s="54"/>
    </row>
    <row r="31" spans="1:10" ht="25.5" x14ac:dyDescent="0.3">
      <c r="A31" s="12" t="s">
        <v>7</v>
      </c>
      <c r="B31" s="34" t="s">
        <v>2</v>
      </c>
      <c r="C31" s="46">
        <f t="shared" si="0"/>
        <v>1189.5999999999999</v>
      </c>
      <c r="D31" s="25"/>
      <c r="E31" s="25">
        <v>1189.5999999999999</v>
      </c>
      <c r="F31" s="18"/>
      <c r="G31" s="18"/>
      <c r="H31" s="18"/>
      <c r="I31" s="18"/>
      <c r="J31" s="18"/>
    </row>
    <row r="32" spans="1:10" ht="36.75" x14ac:dyDescent="0.3">
      <c r="A32" s="12" t="s">
        <v>8</v>
      </c>
      <c r="B32" s="34" t="s">
        <v>2</v>
      </c>
      <c r="C32" s="46">
        <f t="shared" si="0"/>
        <v>9509.9</v>
      </c>
      <c r="D32" s="25"/>
      <c r="E32" s="25">
        <v>9509.9</v>
      </c>
    </row>
    <row r="33" spans="1:5" ht="38.25" customHeight="1" x14ac:dyDescent="0.3">
      <c r="A33" s="12" t="s">
        <v>9</v>
      </c>
      <c r="B33" s="34" t="s">
        <v>2</v>
      </c>
      <c r="C33" s="46">
        <f t="shared" si="0"/>
        <v>1853.5</v>
      </c>
      <c r="D33" s="25"/>
      <c r="E33" s="25">
        <f>453.3+1400.2</f>
        <v>1853.5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3.42578125" style="29" customWidth="1"/>
    <col min="4" max="4" width="12" style="29" customWidth="1"/>
    <col min="5" max="5" width="13.140625" style="29" customWidth="1"/>
    <col min="6" max="6" width="7.85546875" style="29" customWidth="1"/>
    <col min="7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79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29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76">
        <f>E11</f>
        <v>161</v>
      </c>
      <c r="D11" s="63">
        <v>1</v>
      </c>
      <c r="E11" s="46">
        <v>161</v>
      </c>
    </row>
    <row r="12" spans="1:7" ht="25.5" x14ac:dyDescent="0.3">
      <c r="A12" s="10" t="s">
        <v>20</v>
      </c>
      <c r="B12" s="34" t="s">
        <v>2</v>
      </c>
      <c r="C12" s="76">
        <f t="shared" ref="C12:C33" si="0">E12</f>
        <v>1453.8211180124224</v>
      </c>
      <c r="D12" s="61">
        <f>(D13-D32)/D11</f>
        <v>0</v>
      </c>
      <c r="E12" s="27">
        <f>(E13-E32)/E11</f>
        <v>1453.8211180124224</v>
      </c>
    </row>
    <row r="13" spans="1:7" ht="25.5" x14ac:dyDescent="0.3">
      <c r="A13" s="5" t="s">
        <v>61</v>
      </c>
      <c r="B13" s="34" t="s">
        <v>2</v>
      </c>
      <c r="C13" s="76">
        <f t="shared" si="0"/>
        <v>254297.5</v>
      </c>
      <c r="D13" s="63">
        <f>D15+D29+D30+D31+D32+D33</f>
        <v>0</v>
      </c>
      <c r="E13" s="46">
        <f>E15+E29+E30+E31+E32+E33</f>
        <v>254297.5</v>
      </c>
      <c r="G13" s="29" t="s">
        <v>27</v>
      </c>
    </row>
    <row r="14" spans="1:7" x14ac:dyDescent="0.3">
      <c r="A14" s="8" t="s">
        <v>0</v>
      </c>
      <c r="B14" s="35"/>
      <c r="C14" s="76">
        <f t="shared" si="0"/>
        <v>0</v>
      </c>
      <c r="D14" s="64">
        <f t="shared" ref="D14" si="1">C14</f>
        <v>0</v>
      </c>
      <c r="E14" s="25"/>
      <c r="G14" s="31"/>
    </row>
    <row r="15" spans="1:7" ht="25.5" x14ac:dyDescent="0.3">
      <c r="A15" s="5" t="s">
        <v>62</v>
      </c>
      <c r="B15" s="34" t="s">
        <v>2</v>
      </c>
      <c r="C15" s="76">
        <f t="shared" si="0"/>
        <v>199099.30000000002</v>
      </c>
      <c r="D15" s="62">
        <f t="shared" ref="D15:E15" si="2">D17+D20+D23+D26</f>
        <v>0</v>
      </c>
      <c r="E15" s="42">
        <f t="shared" si="2"/>
        <v>199099.30000000002</v>
      </c>
    </row>
    <row r="16" spans="1:7" x14ac:dyDescent="0.3">
      <c r="A16" s="8" t="s">
        <v>1</v>
      </c>
      <c r="B16" s="35"/>
      <c r="C16" s="76">
        <f t="shared" si="0"/>
        <v>0</v>
      </c>
      <c r="D16" s="65">
        <v>2</v>
      </c>
      <c r="E16" s="26"/>
    </row>
    <row r="17" spans="1:10" s="18" customFormat="1" ht="25.5" x14ac:dyDescent="0.3">
      <c r="A17" s="20" t="s">
        <v>25</v>
      </c>
      <c r="B17" s="34" t="s">
        <v>2</v>
      </c>
      <c r="C17" s="76">
        <f t="shared" si="0"/>
        <v>23236.2</v>
      </c>
      <c r="D17" s="66"/>
      <c r="E17" s="44">
        <v>23236.2</v>
      </c>
      <c r="F17" s="29"/>
      <c r="G17" s="29"/>
    </row>
    <row r="18" spans="1:10" s="18" customFormat="1" x14ac:dyDescent="0.3">
      <c r="A18" s="21" t="s">
        <v>4</v>
      </c>
      <c r="B18" s="36" t="s">
        <v>3</v>
      </c>
      <c r="C18" s="76">
        <f t="shared" si="0"/>
        <v>3</v>
      </c>
      <c r="D18" s="65">
        <v>2</v>
      </c>
      <c r="E18" s="26">
        <v>3</v>
      </c>
      <c r="F18" s="29"/>
      <c r="G18" s="29"/>
    </row>
    <row r="19" spans="1:10" s="18" customFormat="1" ht="21.95" customHeight="1" x14ac:dyDescent="0.3">
      <c r="A19" s="21" t="s">
        <v>22</v>
      </c>
      <c r="B19" s="34" t="s">
        <v>23</v>
      </c>
      <c r="C19" s="76">
        <f t="shared" si="0"/>
        <v>645450</v>
      </c>
      <c r="D19" s="61">
        <f>D17*1000/3/D18</f>
        <v>0</v>
      </c>
      <c r="E19" s="27">
        <f>E17*1000/12/E18</f>
        <v>645450</v>
      </c>
      <c r="F19" s="29"/>
      <c r="G19" s="29"/>
    </row>
    <row r="20" spans="1:10" s="18" customFormat="1" ht="25.5" x14ac:dyDescent="0.3">
      <c r="A20" s="20" t="s">
        <v>26</v>
      </c>
      <c r="B20" s="34" t="s">
        <v>2</v>
      </c>
      <c r="C20" s="76">
        <f t="shared" si="0"/>
        <v>138023.20000000001</v>
      </c>
      <c r="D20" s="66"/>
      <c r="E20" s="51">
        <v>138023.20000000001</v>
      </c>
      <c r="F20" s="29"/>
      <c r="G20" s="29"/>
    </row>
    <row r="21" spans="1:10" x14ac:dyDescent="0.3">
      <c r="A21" s="10" t="s">
        <v>4</v>
      </c>
      <c r="B21" s="36" t="s">
        <v>3</v>
      </c>
      <c r="C21" s="76">
        <f t="shared" si="0"/>
        <v>39</v>
      </c>
      <c r="D21" s="65">
        <v>2</v>
      </c>
      <c r="E21" s="26">
        <v>39</v>
      </c>
    </row>
    <row r="22" spans="1:10" ht="21.95" customHeight="1" x14ac:dyDescent="0.3">
      <c r="A22" s="10" t="s">
        <v>22</v>
      </c>
      <c r="B22" s="34" t="s">
        <v>23</v>
      </c>
      <c r="C22" s="76">
        <f t="shared" si="0"/>
        <v>294921.36752136756</v>
      </c>
      <c r="D22" s="61">
        <f>D20*1000/3/D21</f>
        <v>0</v>
      </c>
      <c r="E22" s="27">
        <f>E20*1000/12/E21</f>
        <v>294921.36752136756</v>
      </c>
    </row>
    <row r="23" spans="1:10" ht="39" x14ac:dyDescent="0.3">
      <c r="A23" s="14" t="s">
        <v>21</v>
      </c>
      <c r="B23" s="34" t="s">
        <v>2</v>
      </c>
      <c r="C23" s="76">
        <f t="shared" si="0"/>
        <v>19568.900000000001</v>
      </c>
      <c r="D23" s="66"/>
      <c r="E23" s="44">
        <v>19568.900000000001</v>
      </c>
    </row>
    <row r="24" spans="1:10" x14ac:dyDescent="0.3">
      <c r="A24" s="10" t="s">
        <v>4</v>
      </c>
      <c r="B24" s="36" t="s">
        <v>3</v>
      </c>
      <c r="C24" s="76">
        <f t="shared" si="0"/>
        <v>6</v>
      </c>
      <c r="D24" s="65">
        <v>1</v>
      </c>
      <c r="E24" s="26">
        <v>6</v>
      </c>
    </row>
    <row r="25" spans="1:10" ht="21.95" customHeight="1" x14ac:dyDescent="0.3">
      <c r="A25" s="10" t="s">
        <v>22</v>
      </c>
      <c r="B25" s="34" t="s">
        <v>23</v>
      </c>
      <c r="C25" s="76">
        <f t="shared" si="0"/>
        <v>271790.27777777781</v>
      </c>
      <c r="D25" s="61">
        <f>D23*1000/3/D24</f>
        <v>0</v>
      </c>
      <c r="E25" s="27">
        <f>E23*1000/12/E24</f>
        <v>271790.27777777781</v>
      </c>
    </row>
    <row r="26" spans="1:10" ht="25.5" x14ac:dyDescent="0.3">
      <c r="A26" s="7" t="s">
        <v>19</v>
      </c>
      <c r="B26" s="34" t="s">
        <v>2</v>
      </c>
      <c r="C26" s="76">
        <f t="shared" si="0"/>
        <v>18271</v>
      </c>
      <c r="D26" s="66"/>
      <c r="E26" s="44">
        <v>18271</v>
      </c>
    </row>
    <row r="27" spans="1:10" x14ac:dyDescent="0.3">
      <c r="A27" s="10" t="s">
        <v>4</v>
      </c>
      <c r="B27" s="36" t="s">
        <v>3</v>
      </c>
      <c r="C27" s="76">
        <f t="shared" si="0"/>
        <v>22</v>
      </c>
      <c r="D27" s="65">
        <v>1</v>
      </c>
      <c r="E27" s="26">
        <v>22</v>
      </c>
      <c r="G27" s="29" t="s">
        <v>27</v>
      </c>
    </row>
    <row r="28" spans="1:10" ht="21.95" customHeight="1" x14ac:dyDescent="0.3">
      <c r="A28" s="10" t="s">
        <v>22</v>
      </c>
      <c r="B28" s="34" t="s">
        <v>23</v>
      </c>
      <c r="C28" s="76">
        <f t="shared" si="0"/>
        <v>276833.33333333331</v>
      </c>
      <c r="D28" s="61">
        <f>D26*1000/3/D27</f>
        <v>0</v>
      </c>
      <c r="E28" s="27">
        <f>E26*1000/3/E27</f>
        <v>276833.33333333331</v>
      </c>
      <c r="F28" s="18"/>
      <c r="G28" s="18"/>
      <c r="H28" s="18"/>
      <c r="I28" s="18"/>
      <c r="J28" s="18"/>
    </row>
    <row r="29" spans="1:10" ht="25.5" x14ac:dyDescent="0.3">
      <c r="A29" s="5" t="s">
        <v>5</v>
      </c>
      <c r="B29" s="34" t="s">
        <v>2</v>
      </c>
      <c r="C29" s="76">
        <f t="shared" si="0"/>
        <v>22893.5</v>
      </c>
      <c r="D29" s="64"/>
      <c r="E29" s="25">
        <v>22893.5</v>
      </c>
      <c r="F29" s="53"/>
      <c r="G29" s="53"/>
      <c r="H29" s="53"/>
      <c r="I29" s="53"/>
      <c r="J29" s="53"/>
    </row>
    <row r="30" spans="1:10" ht="36.75" x14ac:dyDescent="0.3">
      <c r="A30" s="12" t="s">
        <v>6</v>
      </c>
      <c r="B30" s="34" t="s">
        <v>2</v>
      </c>
      <c r="C30" s="76">
        <f t="shared" si="0"/>
        <v>8395.9</v>
      </c>
      <c r="D30" s="64">
        <v>0</v>
      </c>
      <c r="E30" s="25">
        <f>3675.4+4720.5</f>
        <v>8395.9</v>
      </c>
      <c r="F30" s="54"/>
      <c r="G30" s="54"/>
      <c r="H30" s="54"/>
      <c r="I30" s="54"/>
      <c r="J30" s="54"/>
    </row>
    <row r="31" spans="1:10" ht="25.5" x14ac:dyDescent="0.3">
      <c r="A31" s="12" t="s">
        <v>7</v>
      </c>
      <c r="B31" s="34" t="s">
        <v>2</v>
      </c>
      <c r="C31" s="76">
        <f t="shared" si="0"/>
        <v>508.5</v>
      </c>
      <c r="D31" s="64">
        <v>0</v>
      </c>
      <c r="E31" s="25">
        <v>508.5</v>
      </c>
      <c r="F31" s="18"/>
      <c r="G31" s="18"/>
      <c r="H31" s="18"/>
      <c r="I31" s="18"/>
      <c r="J31" s="18"/>
    </row>
    <row r="32" spans="1:10" ht="36.75" x14ac:dyDescent="0.3">
      <c r="A32" s="12" t="s">
        <v>8</v>
      </c>
      <c r="B32" s="34" t="s">
        <v>2</v>
      </c>
      <c r="C32" s="76">
        <f t="shared" si="0"/>
        <v>20232.3</v>
      </c>
      <c r="D32" s="64">
        <v>0</v>
      </c>
      <c r="E32" s="25">
        <v>20232.3</v>
      </c>
      <c r="F32" s="18"/>
      <c r="G32" s="18"/>
      <c r="H32" s="18"/>
      <c r="I32" s="18"/>
      <c r="J32" s="18"/>
    </row>
    <row r="33" spans="1:10" ht="38.25" customHeight="1" x14ac:dyDescent="0.3">
      <c r="A33" s="12" t="s">
        <v>9</v>
      </c>
      <c r="B33" s="34" t="s">
        <v>2</v>
      </c>
      <c r="C33" s="76">
        <f t="shared" si="0"/>
        <v>3168</v>
      </c>
      <c r="D33" s="64">
        <v>0</v>
      </c>
      <c r="E33" s="25">
        <f>776.7+2391.3</f>
        <v>3168</v>
      </c>
      <c r="F33" s="18"/>
      <c r="G33" s="18"/>
      <c r="H33" s="18"/>
      <c r="I33" s="18"/>
      <c r="J33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2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16384" width="9.140625" style="2"/>
  </cols>
  <sheetData>
    <row r="1" spans="1:10" x14ac:dyDescent="0.3">
      <c r="A1" s="68" t="s">
        <v>12</v>
      </c>
      <c r="B1" s="68"/>
      <c r="C1" s="68"/>
      <c r="D1" s="68"/>
      <c r="E1" s="68"/>
    </row>
    <row r="2" spans="1:10" x14ac:dyDescent="0.3">
      <c r="A2" s="68" t="s">
        <v>77</v>
      </c>
      <c r="B2" s="68"/>
      <c r="C2" s="68"/>
      <c r="D2" s="68"/>
      <c r="E2" s="68"/>
    </row>
    <row r="3" spans="1:10" x14ac:dyDescent="0.3">
      <c r="A3" s="1"/>
    </row>
    <row r="4" spans="1:10" ht="45" customHeight="1" x14ac:dyDescent="0.3">
      <c r="A4" s="74" t="s">
        <v>45</v>
      </c>
      <c r="B4" s="74"/>
      <c r="C4" s="74"/>
      <c r="D4" s="74"/>
      <c r="E4" s="74"/>
    </row>
    <row r="5" spans="1:10" ht="15.75" customHeight="1" x14ac:dyDescent="0.3">
      <c r="A5" s="70" t="s">
        <v>13</v>
      </c>
      <c r="B5" s="70"/>
      <c r="C5" s="70"/>
      <c r="D5" s="70"/>
      <c r="E5" s="70"/>
    </row>
    <row r="6" spans="1:10" x14ac:dyDescent="0.3">
      <c r="A6" s="4"/>
    </row>
    <row r="7" spans="1:10" x14ac:dyDescent="0.3">
      <c r="A7" s="13" t="s">
        <v>14</v>
      </c>
    </row>
    <row r="8" spans="1:10" x14ac:dyDescent="0.3">
      <c r="A8" s="1"/>
    </row>
    <row r="9" spans="1:10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10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10" x14ac:dyDescent="0.3">
      <c r="A11" s="5" t="s">
        <v>18</v>
      </c>
      <c r="B11" s="34" t="s">
        <v>10</v>
      </c>
      <c r="C11" s="46">
        <f>E11</f>
        <v>28</v>
      </c>
      <c r="D11" s="46"/>
      <c r="E11" s="46">
        <v>28</v>
      </c>
    </row>
    <row r="12" spans="1:10" ht="25.5" x14ac:dyDescent="0.3">
      <c r="A12" s="10" t="s">
        <v>20</v>
      </c>
      <c r="B12" s="34" t="s">
        <v>2</v>
      </c>
      <c r="C12" s="46">
        <f t="shared" ref="C12:C33" si="0">E12</f>
        <v>3607.0678571428571</v>
      </c>
      <c r="D12" s="27"/>
      <c r="E12" s="27">
        <f>(E13-E32)/E11</f>
        <v>3607.0678571428571</v>
      </c>
    </row>
    <row r="13" spans="1:10" ht="25.5" x14ac:dyDescent="0.3">
      <c r="A13" s="5" t="s">
        <v>73</v>
      </c>
      <c r="B13" s="34" t="s">
        <v>2</v>
      </c>
      <c r="C13" s="46">
        <f t="shared" si="0"/>
        <v>104271.79999999999</v>
      </c>
      <c r="D13" s="46"/>
      <c r="E13" s="42">
        <f>E15+E29+E30+E31+E32+E33</f>
        <v>104271.79999999999</v>
      </c>
    </row>
    <row r="14" spans="1:10" x14ac:dyDescent="0.3">
      <c r="A14" s="8" t="s">
        <v>0</v>
      </c>
      <c r="B14" s="35"/>
      <c r="C14" s="46">
        <f t="shared" si="0"/>
        <v>0</v>
      </c>
      <c r="D14" s="25"/>
      <c r="E14" s="25"/>
      <c r="G14" s="31"/>
      <c r="J14" s="2" t="s">
        <v>27</v>
      </c>
    </row>
    <row r="15" spans="1:10" ht="25.5" x14ac:dyDescent="0.3">
      <c r="A15" s="5" t="s">
        <v>67</v>
      </c>
      <c r="B15" s="34" t="s">
        <v>2</v>
      </c>
      <c r="C15" s="46">
        <f t="shared" si="0"/>
        <v>86244.2</v>
      </c>
      <c r="D15" s="42"/>
      <c r="E15" s="42">
        <f>E17+E20+E23+E26</f>
        <v>86244.2</v>
      </c>
    </row>
    <row r="16" spans="1:10" x14ac:dyDescent="0.3">
      <c r="A16" s="8" t="s">
        <v>1</v>
      </c>
      <c r="B16" s="35"/>
      <c r="C16" s="46">
        <f t="shared" si="0"/>
        <v>0</v>
      </c>
      <c r="D16" s="27"/>
      <c r="E16" s="27"/>
    </row>
    <row r="17" spans="1:10" s="18" customFormat="1" ht="25.5" x14ac:dyDescent="0.3">
      <c r="A17" s="20" t="s">
        <v>25</v>
      </c>
      <c r="B17" s="34" t="s">
        <v>2</v>
      </c>
      <c r="C17" s="46">
        <f t="shared" si="0"/>
        <v>4291.8</v>
      </c>
      <c r="D17" s="44"/>
      <c r="E17" s="44">
        <v>4291.8</v>
      </c>
      <c r="F17" s="29"/>
      <c r="G17" s="29"/>
    </row>
    <row r="18" spans="1:10" s="18" customFormat="1" x14ac:dyDescent="0.3">
      <c r="A18" s="21" t="s">
        <v>4</v>
      </c>
      <c r="B18" s="36" t="s">
        <v>3</v>
      </c>
      <c r="C18" s="46">
        <f t="shared" si="0"/>
        <v>1</v>
      </c>
      <c r="D18" s="26"/>
      <c r="E18" s="26">
        <v>1</v>
      </c>
      <c r="F18" s="29"/>
      <c r="G18" s="29"/>
    </row>
    <row r="19" spans="1:10" s="18" customFormat="1" ht="21.95" customHeight="1" x14ac:dyDescent="0.3">
      <c r="A19" s="21" t="s">
        <v>22</v>
      </c>
      <c r="B19" s="34" t="s">
        <v>23</v>
      </c>
      <c r="C19" s="46">
        <f t="shared" si="0"/>
        <v>357650</v>
      </c>
      <c r="D19" s="27"/>
      <c r="E19" s="27">
        <f>E17*1000/12/E18</f>
        <v>357650</v>
      </c>
      <c r="F19" s="29"/>
      <c r="G19" s="29"/>
    </row>
    <row r="20" spans="1:10" s="18" customFormat="1" ht="25.5" x14ac:dyDescent="0.3">
      <c r="A20" s="20" t="s">
        <v>26</v>
      </c>
      <c r="B20" s="34" t="s">
        <v>2</v>
      </c>
      <c r="C20" s="46">
        <f t="shared" si="0"/>
        <v>60786.7</v>
      </c>
      <c r="D20" s="42"/>
      <c r="E20" s="42">
        <v>60786.7</v>
      </c>
      <c r="F20" s="29"/>
      <c r="G20" s="29"/>
    </row>
    <row r="21" spans="1:10" x14ac:dyDescent="0.3">
      <c r="A21" s="10" t="s">
        <v>4</v>
      </c>
      <c r="B21" s="36" t="s">
        <v>3</v>
      </c>
      <c r="C21" s="46">
        <f t="shared" si="0"/>
        <v>16</v>
      </c>
      <c r="D21" s="28"/>
      <c r="E21" s="28">
        <v>16</v>
      </c>
    </row>
    <row r="22" spans="1:10" ht="21.95" customHeight="1" x14ac:dyDescent="0.3">
      <c r="A22" s="10" t="s">
        <v>22</v>
      </c>
      <c r="B22" s="34" t="s">
        <v>23</v>
      </c>
      <c r="C22" s="46">
        <f t="shared" si="0"/>
        <v>316597.39583333331</v>
      </c>
      <c r="D22" s="27"/>
      <c r="E22" s="27">
        <f>E20*1000/12/E21</f>
        <v>316597.39583333331</v>
      </c>
    </row>
    <row r="23" spans="1:10" ht="39" x14ac:dyDescent="0.3">
      <c r="A23" s="14" t="s">
        <v>21</v>
      </c>
      <c r="B23" s="34" t="s">
        <v>2</v>
      </c>
      <c r="C23" s="46">
        <f t="shared" si="0"/>
        <v>0</v>
      </c>
      <c r="D23" s="42"/>
      <c r="E23" s="42"/>
    </row>
    <row r="24" spans="1:10" x14ac:dyDescent="0.3">
      <c r="A24" s="10" t="s">
        <v>4</v>
      </c>
      <c r="B24" s="36" t="s">
        <v>3</v>
      </c>
      <c r="C24" s="46">
        <f t="shared" si="0"/>
        <v>0</v>
      </c>
      <c r="D24" s="28"/>
      <c r="E24" s="28"/>
    </row>
    <row r="25" spans="1:10" ht="21.95" customHeight="1" x14ac:dyDescent="0.3">
      <c r="A25" s="10" t="s">
        <v>22</v>
      </c>
      <c r="B25" s="34" t="s">
        <v>23</v>
      </c>
      <c r="C25" s="46">
        <f t="shared" si="0"/>
        <v>0</v>
      </c>
      <c r="D25" s="27"/>
      <c r="E25" s="27"/>
    </row>
    <row r="26" spans="1:10" ht="25.5" x14ac:dyDescent="0.3">
      <c r="A26" s="7" t="s">
        <v>19</v>
      </c>
      <c r="B26" s="34" t="s">
        <v>2</v>
      </c>
      <c r="C26" s="46">
        <f t="shared" si="0"/>
        <v>21165.7</v>
      </c>
      <c r="D26" s="42"/>
      <c r="E26" s="42">
        <v>21165.7</v>
      </c>
    </row>
    <row r="27" spans="1:10" x14ac:dyDescent="0.3">
      <c r="A27" s="10" t="s">
        <v>4</v>
      </c>
      <c r="B27" s="36" t="s">
        <v>3</v>
      </c>
      <c r="C27" s="46">
        <f t="shared" si="0"/>
        <v>17</v>
      </c>
      <c r="D27" s="28"/>
      <c r="E27" s="28">
        <v>17</v>
      </c>
    </row>
    <row r="28" spans="1:10" ht="21.95" customHeight="1" x14ac:dyDescent="0.3">
      <c r="A28" s="10" t="s">
        <v>22</v>
      </c>
      <c r="B28" s="34" t="s">
        <v>23</v>
      </c>
      <c r="C28" s="46">
        <f t="shared" si="0"/>
        <v>103753.43137254902</v>
      </c>
      <c r="D28" s="27"/>
      <c r="E28" s="27">
        <f>E26*1000/12/E27</f>
        <v>103753.43137254902</v>
      </c>
    </row>
    <row r="29" spans="1:10" ht="25.5" x14ac:dyDescent="0.3">
      <c r="A29" s="5" t="s">
        <v>5</v>
      </c>
      <c r="B29" s="34" t="s">
        <v>2</v>
      </c>
      <c r="C29" s="46">
        <f t="shared" si="0"/>
        <v>9370.2000000000007</v>
      </c>
      <c r="D29" s="25"/>
      <c r="E29" s="25">
        <v>9370.2000000000007</v>
      </c>
      <c r="F29" s="43"/>
      <c r="G29" s="43"/>
      <c r="H29" s="43"/>
      <c r="I29" s="45"/>
      <c r="J29" s="45"/>
    </row>
    <row r="30" spans="1:10" ht="36.75" x14ac:dyDescent="0.3">
      <c r="A30" s="12" t="s">
        <v>6</v>
      </c>
      <c r="B30" s="34" t="s">
        <v>2</v>
      </c>
      <c r="C30" s="46">
        <f t="shared" si="0"/>
        <v>3119.6</v>
      </c>
      <c r="D30" s="25"/>
      <c r="E30" s="25">
        <v>3119.6</v>
      </c>
      <c r="F30" s="49"/>
      <c r="G30" s="49"/>
      <c r="H30" s="50"/>
      <c r="I30" s="50"/>
      <c r="J30" s="50"/>
    </row>
    <row r="31" spans="1:10" ht="25.5" x14ac:dyDescent="0.3">
      <c r="A31" s="12" t="s">
        <v>7</v>
      </c>
      <c r="B31" s="34" t="s">
        <v>2</v>
      </c>
      <c r="C31" s="46">
        <f t="shared" si="0"/>
        <v>271.2</v>
      </c>
      <c r="D31" s="25"/>
      <c r="E31" s="25">
        <v>271.2</v>
      </c>
    </row>
    <row r="32" spans="1:10" ht="36.75" x14ac:dyDescent="0.3">
      <c r="A32" s="12" t="s">
        <v>8</v>
      </c>
      <c r="B32" s="34" t="s">
        <v>2</v>
      </c>
      <c r="C32" s="46">
        <f t="shared" si="0"/>
        <v>3273.9</v>
      </c>
      <c r="D32" s="25"/>
      <c r="E32" s="25">
        <v>3273.9</v>
      </c>
    </row>
    <row r="33" spans="1:5" ht="38.25" customHeight="1" x14ac:dyDescent="0.3">
      <c r="A33" s="12" t="s">
        <v>9</v>
      </c>
      <c r="B33" s="34" t="s">
        <v>2</v>
      </c>
      <c r="C33" s="46">
        <f t="shared" si="0"/>
        <v>1992.6999999999998</v>
      </c>
      <c r="D33" s="25"/>
      <c r="E33" s="25">
        <f>126.6+1486.6+379.5</f>
        <v>1992.6999999999998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0" zoomScale="90" zoomScaleNormal="90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79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46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111</v>
      </c>
      <c r="D11" s="46"/>
      <c r="E11" s="46">
        <v>111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1600.6303603603603</v>
      </c>
      <c r="D12" s="25"/>
      <c r="E12" s="27">
        <f>(E13-E32)/E11</f>
        <v>1600.6303603603603</v>
      </c>
    </row>
    <row r="13" spans="1:7" ht="25.5" x14ac:dyDescent="0.3">
      <c r="A13" s="5" t="s">
        <v>74</v>
      </c>
      <c r="B13" s="34" t="s">
        <v>2</v>
      </c>
      <c r="C13" s="46">
        <f t="shared" si="0"/>
        <v>184647.07</v>
      </c>
      <c r="D13" s="25"/>
      <c r="E13" s="25">
        <f>E15+E29+E30+E31+E32+E33</f>
        <v>184647.07</v>
      </c>
      <c r="F13" s="29" t="s">
        <v>27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31"/>
    </row>
    <row r="15" spans="1:7" ht="25.5" x14ac:dyDescent="0.3">
      <c r="A15" s="5" t="s">
        <v>57</v>
      </c>
      <c r="B15" s="34" t="s">
        <v>2</v>
      </c>
      <c r="C15" s="46">
        <f t="shared" si="0"/>
        <v>152388.41999999998</v>
      </c>
      <c r="D15" s="42"/>
      <c r="E15" s="42">
        <f t="shared" ref="E15" si="1">E17+E20+E23+E26</f>
        <v>152388.41999999998</v>
      </c>
    </row>
    <row r="16" spans="1:7" x14ac:dyDescent="0.3">
      <c r="A16" s="8" t="s">
        <v>1</v>
      </c>
      <c r="B16" s="35"/>
      <c r="C16" s="46">
        <f t="shared" si="0"/>
        <v>0</v>
      </c>
      <c r="D16" s="27"/>
      <c r="E16" s="27"/>
    </row>
    <row r="17" spans="1:10" s="18" customFormat="1" ht="25.5" x14ac:dyDescent="0.3">
      <c r="A17" s="20" t="s">
        <v>25</v>
      </c>
      <c r="B17" s="34" t="s">
        <v>2</v>
      </c>
      <c r="C17" s="46">
        <f t="shared" si="0"/>
        <v>12329.53</v>
      </c>
      <c r="D17" s="44"/>
      <c r="E17" s="44">
        <v>12329.53</v>
      </c>
      <c r="F17" s="29"/>
      <c r="G17" s="29"/>
    </row>
    <row r="18" spans="1:10" s="18" customFormat="1" x14ac:dyDescent="0.3">
      <c r="A18" s="21" t="s">
        <v>4</v>
      </c>
      <c r="B18" s="36" t="s">
        <v>3</v>
      </c>
      <c r="C18" s="46">
        <f t="shared" si="0"/>
        <v>3</v>
      </c>
      <c r="D18" s="26"/>
      <c r="E18" s="26">
        <v>3</v>
      </c>
      <c r="F18" s="29"/>
      <c r="G18" s="29"/>
    </row>
    <row r="19" spans="1:10" s="18" customFormat="1" ht="21.95" customHeight="1" x14ac:dyDescent="0.3">
      <c r="A19" s="21" t="s">
        <v>22</v>
      </c>
      <c r="B19" s="34" t="s">
        <v>23</v>
      </c>
      <c r="C19" s="46">
        <f t="shared" si="0"/>
        <v>1369947.7777777778</v>
      </c>
      <c r="D19" s="27"/>
      <c r="E19" s="27">
        <f>E17*1000/3/E18</f>
        <v>1369947.7777777778</v>
      </c>
      <c r="F19" s="29"/>
      <c r="G19" s="29"/>
    </row>
    <row r="20" spans="1:10" s="18" customFormat="1" ht="25.5" x14ac:dyDescent="0.3">
      <c r="A20" s="20" t="s">
        <v>26</v>
      </c>
      <c r="B20" s="34" t="s">
        <v>2</v>
      </c>
      <c r="C20" s="46">
        <f t="shared" si="0"/>
        <v>91633.39</v>
      </c>
      <c r="D20" s="42"/>
      <c r="E20" s="58">
        <v>91633.39</v>
      </c>
      <c r="F20" s="29"/>
      <c r="G20" s="29"/>
    </row>
    <row r="21" spans="1:10" x14ac:dyDescent="0.3">
      <c r="A21" s="10" t="s">
        <v>4</v>
      </c>
      <c r="B21" s="36" t="s">
        <v>3</v>
      </c>
      <c r="C21" s="46">
        <f t="shared" si="0"/>
        <v>31</v>
      </c>
      <c r="D21" s="28"/>
      <c r="E21" s="28">
        <v>31</v>
      </c>
    </row>
    <row r="22" spans="1:10" ht="21.95" customHeight="1" x14ac:dyDescent="0.3">
      <c r="A22" s="10" t="s">
        <v>22</v>
      </c>
      <c r="B22" s="34" t="s">
        <v>23</v>
      </c>
      <c r="C22" s="46">
        <f t="shared" si="0"/>
        <v>985305.26881720428</v>
      </c>
      <c r="D22" s="27"/>
      <c r="E22" s="27">
        <f>E20*1000/3/E21</f>
        <v>985305.26881720428</v>
      </c>
    </row>
    <row r="23" spans="1:10" ht="39" x14ac:dyDescent="0.3">
      <c r="A23" s="14" t="s">
        <v>21</v>
      </c>
      <c r="B23" s="34" t="s">
        <v>2</v>
      </c>
      <c r="C23" s="46">
        <f t="shared" si="0"/>
        <v>14917.58</v>
      </c>
      <c r="D23" s="42"/>
      <c r="E23" s="58">
        <v>14917.58</v>
      </c>
    </row>
    <row r="24" spans="1:10" x14ac:dyDescent="0.3">
      <c r="A24" s="10" t="s">
        <v>4</v>
      </c>
      <c r="B24" s="36" t="s">
        <v>3</v>
      </c>
      <c r="C24" s="46">
        <f t="shared" si="0"/>
        <v>5</v>
      </c>
      <c r="D24" s="28"/>
      <c r="E24" s="28">
        <v>5</v>
      </c>
    </row>
    <row r="25" spans="1:10" ht="21.95" customHeight="1" x14ac:dyDescent="0.3">
      <c r="A25" s="10" t="s">
        <v>22</v>
      </c>
      <c r="B25" s="34" t="s">
        <v>23</v>
      </c>
      <c r="C25" s="46">
        <f t="shared" si="0"/>
        <v>994505.33333333337</v>
      </c>
      <c r="D25" s="27"/>
      <c r="E25" s="27">
        <f>E23*1000/3/E24</f>
        <v>994505.33333333337</v>
      </c>
    </row>
    <row r="26" spans="1:10" ht="25.5" x14ac:dyDescent="0.3">
      <c r="A26" s="7" t="s">
        <v>19</v>
      </c>
      <c r="B26" s="34" t="s">
        <v>2</v>
      </c>
      <c r="C26" s="46">
        <f t="shared" si="0"/>
        <v>33507.919999999998</v>
      </c>
      <c r="D26" s="42"/>
      <c r="E26" s="58">
        <v>33507.919999999998</v>
      </c>
    </row>
    <row r="27" spans="1:10" x14ac:dyDescent="0.3">
      <c r="A27" s="10" t="s">
        <v>4</v>
      </c>
      <c r="B27" s="36" t="s">
        <v>3</v>
      </c>
      <c r="C27" s="46">
        <f t="shared" si="0"/>
        <v>34</v>
      </c>
      <c r="D27" s="28"/>
      <c r="E27" s="28">
        <v>34</v>
      </c>
    </row>
    <row r="28" spans="1:10" ht="21.95" customHeight="1" x14ac:dyDescent="0.3">
      <c r="A28" s="10" t="s">
        <v>22</v>
      </c>
      <c r="B28" s="34" t="s">
        <v>23</v>
      </c>
      <c r="C28" s="46">
        <f t="shared" si="0"/>
        <v>328509.01960784313</v>
      </c>
      <c r="D28" s="27"/>
      <c r="E28" s="27">
        <f>E26*1000/3/E27</f>
        <v>328509.01960784313</v>
      </c>
    </row>
    <row r="29" spans="1:10" ht="25.5" x14ac:dyDescent="0.3">
      <c r="A29" s="5" t="s">
        <v>5</v>
      </c>
      <c r="B29" s="34" t="s">
        <v>2</v>
      </c>
      <c r="C29" s="46">
        <f t="shared" si="0"/>
        <v>17147.75</v>
      </c>
      <c r="D29" s="46"/>
      <c r="E29" s="46">
        <v>17147.75</v>
      </c>
      <c r="F29" s="43"/>
      <c r="G29" s="43"/>
      <c r="H29" s="43"/>
      <c r="I29" s="45"/>
      <c r="J29" s="45"/>
    </row>
    <row r="30" spans="1:10" ht="36.75" x14ac:dyDescent="0.3">
      <c r="A30" s="12" t="s">
        <v>6</v>
      </c>
      <c r="B30" s="34" t="s">
        <v>2</v>
      </c>
      <c r="C30" s="46">
        <f t="shared" si="0"/>
        <v>4798.2</v>
      </c>
      <c r="D30" s="25"/>
      <c r="E30" s="25">
        <f>3540.9+1257.3</f>
        <v>4798.2</v>
      </c>
      <c r="F30" s="49"/>
      <c r="G30" s="52"/>
      <c r="H30" s="50"/>
      <c r="I30" s="50"/>
      <c r="J30" s="50"/>
    </row>
    <row r="31" spans="1:10" ht="25.5" x14ac:dyDescent="0.3">
      <c r="A31" s="12" t="s">
        <v>7</v>
      </c>
      <c r="B31" s="34" t="s">
        <v>2</v>
      </c>
      <c r="C31" s="46">
        <f t="shared" si="0"/>
        <v>287.39999999999998</v>
      </c>
      <c r="D31" s="25"/>
      <c r="E31" s="25">
        <v>287.39999999999998</v>
      </c>
    </row>
    <row r="32" spans="1:10" ht="36.75" x14ac:dyDescent="0.3">
      <c r="A32" s="12" t="s">
        <v>8</v>
      </c>
      <c r="B32" s="34" t="s">
        <v>2</v>
      </c>
      <c r="C32" s="46">
        <f t="shared" si="0"/>
        <v>6977.1</v>
      </c>
      <c r="D32" s="25"/>
      <c r="E32" s="25">
        <v>6977.1</v>
      </c>
    </row>
    <row r="33" spans="1:5" ht="38.25" customHeight="1" x14ac:dyDescent="0.3">
      <c r="A33" s="12" t="s">
        <v>9</v>
      </c>
      <c r="B33" s="34" t="s">
        <v>2</v>
      </c>
      <c r="C33" s="46">
        <f t="shared" si="0"/>
        <v>3048.2</v>
      </c>
      <c r="D33" s="25"/>
      <c r="E33" s="25">
        <f>429.2+1707.5+911.5</f>
        <v>3048.2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3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5" width="13.28515625" style="31" customWidth="1"/>
    <col min="6" max="6" width="12" style="29" customWidth="1"/>
    <col min="7" max="16384" width="9.140625" style="2"/>
  </cols>
  <sheetData>
    <row r="1" spans="1:6" x14ac:dyDescent="0.3">
      <c r="A1" s="68" t="s">
        <v>12</v>
      </c>
      <c r="B1" s="68"/>
      <c r="C1" s="68"/>
      <c r="D1" s="68"/>
      <c r="E1" s="68"/>
    </row>
    <row r="2" spans="1:6" x14ac:dyDescent="0.3">
      <c r="A2" s="68" t="s">
        <v>77</v>
      </c>
      <c r="B2" s="68"/>
      <c r="C2" s="68"/>
      <c r="D2" s="68"/>
      <c r="E2" s="68"/>
    </row>
    <row r="3" spans="1:6" x14ac:dyDescent="0.3">
      <c r="A3" s="1"/>
    </row>
    <row r="4" spans="1:6" ht="40.5" customHeight="1" x14ac:dyDescent="0.3">
      <c r="A4" s="74" t="s">
        <v>32</v>
      </c>
      <c r="B4" s="74"/>
      <c r="C4" s="74"/>
      <c r="D4" s="74"/>
      <c r="E4" s="74"/>
    </row>
    <row r="5" spans="1:6" ht="15.75" customHeight="1" x14ac:dyDescent="0.3">
      <c r="A5" s="70" t="s">
        <v>13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3" t="s">
        <v>14</v>
      </c>
    </row>
    <row r="8" spans="1:6" x14ac:dyDescent="0.3">
      <c r="A8" s="1"/>
    </row>
    <row r="9" spans="1:6" x14ac:dyDescent="0.3">
      <c r="A9" s="71" t="s">
        <v>24</v>
      </c>
      <c r="B9" s="75" t="s">
        <v>15</v>
      </c>
      <c r="C9" s="73" t="s">
        <v>75</v>
      </c>
      <c r="D9" s="73"/>
      <c r="E9" s="73"/>
    </row>
    <row r="10" spans="1:6" ht="40.5" x14ac:dyDescent="0.3">
      <c r="A10" s="71"/>
      <c r="B10" s="75"/>
      <c r="C10" s="32" t="s">
        <v>16</v>
      </c>
      <c r="D10" s="32" t="s">
        <v>17</v>
      </c>
      <c r="E10" s="33" t="s">
        <v>11</v>
      </c>
    </row>
    <row r="11" spans="1:6" x14ac:dyDescent="0.3">
      <c r="A11" s="5" t="s">
        <v>18</v>
      </c>
      <c r="B11" s="6" t="s">
        <v>10</v>
      </c>
      <c r="C11" s="27">
        <f>E11</f>
        <v>109</v>
      </c>
      <c r="D11" s="27"/>
      <c r="E11" s="27">
        <v>109</v>
      </c>
    </row>
    <row r="12" spans="1:6" ht="25.5" x14ac:dyDescent="0.3">
      <c r="A12" s="10" t="s">
        <v>20</v>
      </c>
      <c r="B12" s="6" t="s">
        <v>2</v>
      </c>
      <c r="C12" s="27">
        <f t="shared" ref="C12:C33" si="0">E12</f>
        <v>2137.421100917431</v>
      </c>
      <c r="D12" s="27"/>
      <c r="E12" s="27">
        <f>(E13-E32)/E11</f>
        <v>2137.421100917431</v>
      </c>
      <c r="F12" s="29" t="s">
        <v>27</v>
      </c>
    </row>
    <row r="13" spans="1:6" ht="25.5" x14ac:dyDescent="0.3">
      <c r="A13" s="5" t="s">
        <v>56</v>
      </c>
      <c r="B13" s="6" t="s">
        <v>2</v>
      </c>
      <c r="C13" s="27">
        <f t="shared" si="0"/>
        <v>252384</v>
      </c>
      <c r="D13" s="27"/>
      <c r="E13" s="27">
        <f>E15+E29+E30+E31+E32+E33</f>
        <v>252384</v>
      </c>
    </row>
    <row r="14" spans="1:6" x14ac:dyDescent="0.3">
      <c r="A14" s="8" t="s">
        <v>0</v>
      </c>
      <c r="B14" s="9"/>
      <c r="C14" s="27">
        <f t="shared" si="0"/>
        <v>0</v>
      </c>
      <c r="D14" s="27"/>
      <c r="E14" s="27">
        <v>0</v>
      </c>
      <c r="F14" s="31"/>
    </row>
    <row r="15" spans="1:6" ht="25.5" x14ac:dyDescent="0.3">
      <c r="A15" s="5" t="s">
        <v>57</v>
      </c>
      <c r="B15" s="6" t="s">
        <v>2</v>
      </c>
      <c r="C15" s="27">
        <f t="shared" si="0"/>
        <v>200176</v>
      </c>
      <c r="D15" s="42"/>
      <c r="E15" s="42">
        <f t="shared" ref="E15" si="1">E17+E20+E23+E26</f>
        <v>200176</v>
      </c>
    </row>
    <row r="16" spans="1:6" x14ac:dyDescent="0.3">
      <c r="A16" s="8" t="s">
        <v>1</v>
      </c>
      <c r="B16" s="9"/>
      <c r="C16" s="27">
        <f t="shared" si="0"/>
        <v>0</v>
      </c>
      <c r="D16" s="26"/>
      <c r="E16" s="26"/>
    </row>
    <row r="17" spans="1:10" s="18" customFormat="1" ht="25.5" x14ac:dyDescent="0.3">
      <c r="A17" s="20" t="s">
        <v>25</v>
      </c>
      <c r="B17" s="17" t="s">
        <v>2</v>
      </c>
      <c r="C17" s="27">
        <f t="shared" si="0"/>
        <v>11607.1</v>
      </c>
      <c r="D17" s="44"/>
      <c r="E17" s="44">
        <v>11607.1</v>
      </c>
      <c r="F17" s="29"/>
    </row>
    <row r="18" spans="1:10" s="18" customFormat="1" x14ac:dyDescent="0.3">
      <c r="A18" s="21" t="s">
        <v>4</v>
      </c>
      <c r="B18" s="22" t="s">
        <v>3</v>
      </c>
      <c r="C18" s="27">
        <f t="shared" si="0"/>
        <v>2</v>
      </c>
      <c r="D18" s="26"/>
      <c r="E18" s="26">
        <v>2</v>
      </c>
      <c r="F18" s="29"/>
    </row>
    <row r="19" spans="1:10" s="18" customFormat="1" ht="21.95" customHeight="1" x14ac:dyDescent="0.3">
      <c r="A19" s="21" t="s">
        <v>22</v>
      </c>
      <c r="B19" s="17" t="s">
        <v>23</v>
      </c>
      <c r="C19" s="27">
        <f t="shared" si="0"/>
        <v>483629.16666666669</v>
      </c>
      <c r="D19" s="27"/>
      <c r="E19" s="27">
        <f>E17*1000/12/E18</f>
        <v>483629.16666666669</v>
      </c>
      <c r="F19" s="29"/>
    </row>
    <row r="20" spans="1:10" s="18" customFormat="1" ht="25.5" x14ac:dyDescent="0.3">
      <c r="A20" s="20" t="s">
        <v>26</v>
      </c>
      <c r="B20" s="17" t="s">
        <v>2</v>
      </c>
      <c r="C20" s="27">
        <f t="shared" si="0"/>
        <v>134818.1</v>
      </c>
      <c r="D20" s="44"/>
      <c r="E20" s="44">
        <v>134818.1</v>
      </c>
      <c r="F20" s="29"/>
    </row>
    <row r="21" spans="1:10" s="18" customFormat="1" x14ac:dyDescent="0.3">
      <c r="A21" s="21" t="s">
        <v>4</v>
      </c>
      <c r="B21" s="22" t="s">
        <v>3</v>
      </c>
      <c r="C21" s="27">
        <f t="shared" si="0"/>
        <v>26</v>
      </c>
      <c r="D21" s="26"/>
      <c r="E21" s="26">
        <v>26</v>
      </c>
      <c r="F21" s="29"/>
    </row>
    <row r="22" spans="1:10" ht="21.95" customHeight="1" x14ac:dyDescent="0.3">
      <c r="A22" s="10" t="s">
        <v>22</v>
      </c>
      <c r="B22" s="6" t="s">
        <v>23</v>
      </c>
      <c r="C22" s="27">
        <f t="shared" si="0"/>
        <v>432109.29487179487</v>
      </c>
      <c r="D22" s="27"/>
      <c r="E22" s="27">
        <f>E20*1000/12/E21</f>
        <v>432109.29487179487</v>
      </c>
    </row>
    <row r="23" spans="1:10" ht="39" x14ac:dyDescent="0.3">
      <c r="A23" s="14" t="s">
        <v>21</v>
      </c>
      <c r="B23" s="6" t="s">
        <v>2</v>
      </c>
      <c r="C23" s="27">
        <f t="shared" si="0"/>
        <v>28230.3</v>
      </c>
      <c r="D23" s="44"/>
      <c r="E23" s="44">
        <v>28230.3</v>
      </c>
    </row>
    <row r="24" spans="1:10" x14ac:dyDescent="0.3">
      <c r="A24" s="10" t="s">
        <v>4</v>
      </c>
      <c r="B24" s="11" t="s">
        <v>3</v>
      </c>
      <c r="C24" s="27">
        <f t="shared" si="0"/>
        <v>8</v>
      </c>
      <c r="D24" s="26"/>
      <c r="E24" s="26">
        <v>8</v>
      </c>
    </row>
    <row r="25" spans="1:10" ht="21.95" customHeight="1" x14ac:dyDescent="0.3">
      <c r="A25" s="10" t="s">
        <v>22</v>
      </c>
      <c r="B25" s="6" t="s">
        <v>23</v>
      </c>
      <c r="C25" s="27">
        <f t="shared" si="0"/>
        <v>294065.625</v>
      </c>
      <c r="D25" s="27"/>
      <c r="E25" s="27">
        <f>E23*1000/12/E24</f>
        <v>294065.625</v>
      </c>
    </row>
    <row r="26" spans="1:10" ht="25.5" x14ac:dyDescent="0.3">
      <c r="A26" s="7" t="s">
        <v>19</v>
      </c>
      <c r="B26" s="6" t="s">
        <v>2</v>
      </c>
      <c r="C26" s="27">
        <f t="shared" si="0"/>
        <v>25520.5</v>
      </c>
      <c r="D26" s="44"/>
      <c r="E26" s="44">
        <v>25520.5</v>
      </c>
    </row>
    <row r="27" spans="1:10" x14ac:dyDescent="0.3">
      <c r="A27" s="10" t="s">
        <v>4</v>
      </c>
      <c r="B27" s="11" t="s">
        <v>3</v>
      </c>
      <c r="C27" s="27">
        <f t="shared" si="0"/>
        <v>17</v>
      </c>
      <c r="D27" s="26"/>
      <c r="E27" s="26">
        <v>17</v>
      </c>
    </row>
    <row r="28" spans="1:10" ht="21.95" customHeight="1" x14ac:dyDescent="0.3">
      <c r="A28" s="10" t="s">
        <v>22</v>
      </c>
      <c r="B28" s="6" t="s">
        <v>23</v>
      </c>
      <c r="C28" s="27">
        <f t="shared" si="0"/>
        <v>125100.49019607843</v>
      </c>
      <c r="D28" s="27"/>
      <c r="E28" s="27">
        <f>E26*1000/12/E27</f>
        <v>125100.49019607843</v>
      </c>
      <c r="F28" s="43"/>
      <c r="G28" s="43"/>
      <c r="H28" s="45"/>
      <c r="I28" s="45"/>
      <c r="J28" s="45"/>
    </row>
    <row r="29" spans="1:10" ht="25.5" x14ac:dyDescent="0.3">
      <c r="A29" s="5" t="s">
        <v>5</v>
      </c>
      <c r="B29" s="6" t="s">
        <v>2</v>
      </c>
      <c r="C29" s="27">
        <f t="shared" si="0"/>
        <v>22494.5</v>
      </c>
      <c r="D29" s="42"/>
      <c r="E29" s="42">
        <v>22494.5</v>
      </c>
      <c r="F29" s="53"/>
      <c r="G29" s="53"/>
      <c r="H29" s="53"/>
      <c r="I29" s="53"/>
      <c r="J29" s="45"/>
    </row>
    <row r="30" spans="1:10" ht="36.75" x14ac:dyDescent="0.3">
      <c r="A30" s="12" t="s">
        <v>6</v>
      </c>
      <c r="B30" s="6" t="s">
        <v>2</v>
      </c>
      <c r="C30" s="27">
        <f t="shared" si="0"/>
        <v>5445.4</v>
      </c>
      <c r="D30" s="27"/>
      <c r="E30" s="27">
        <f>3260.6+2184.8</f>
        <v>5445.4</v>
      </c>
      <c r="F30" s="54"/>
      <c r="G30" s="54"/>
      <c r="H30" s="54"/>
      <c r="I30" s="54"/>
    </row>
    <row r="31" spans="1:10" ht="25.5" x14ac:dyDescent="0.3">
      <c r="A31" s="12" t="s">
        <v>7</v>
      </c>
      <c r="B31" s="6" t="s">
        <v>2</v>
      </c>
      <c r="C31" s="27">
        <f t="shared" si="0"/>
        <v>1597.1</v>
      </c>
      <c r="D31" s="27"/>
      <c r="E31" s="27">
        <v>1597.1</v>
      </c>
    </row>
    <row r="32" spans="1:10" ht="36.75" x14ac:dyDescent="0.3">
      <c r="A32" s="12" t="s">
        <v>8</v>
      </c>
      <c r="B32" s="6" t="s">
        <v>2</v>
      </c>
      <c r="C32" s="27">
        <f t="shared" si="0"/>
        <v>19405.099999999999</v>
      </c>
      <c r="D32" s="27"/>
      <c r="E32" s="27">
        <v>19405.099999999999</v>
      </c>
    </row>
    <row r="33" spans="1:5" ht="38.25" customHeight="1" x14ac:dyDescent="0.3">
      <c r="A33" s="12" t="s">
        <v>9</v>
      </c>
      <c r="B33" s="6" t="s">
        <v>2</v>
      </c>
      <c r="C33" s="27">
        <f t="shared" si="0"/>
        <v>3265.9</v>
      </c>
      <c r="D33" s="27"/>
      <c r="E33" s="27">
        <f>638.9+2627</f>
        <v>3265.9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5" zoomScale="75" zoomScaleNormal="75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83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47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38</v>
      </c>
      <c r="D11" s="46"/>
      <c r="E11" s="46">
        <v>38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2958.4534210526313</v>
      </c>
      <c r="D12" s="27"/>
      <c r="E12" s="27">
        <f t="shared" ref="E12" si="1">(E13-E32)/E11</f>
        <v>2958.4534210526313</v>
      </c>
    </row>
    <row r="13" spans="1:7" ht="25.5" x14ac:dyDescent="0.3">
      <c r="A13" s="5" t="s">
        <v>71</v>
      </c>
      <c r="B13" s="34" t="s">
        <v>2</v>
      </c>
      <c r="C13" s="46">
        <f t="shared" si="0"/>
        <v>118358.62999999998</v>
      </c>
      <c r="D13" s="46"/>
      <c r="E13" s="46">
        <f>E15+E29+E30+E31+E32+E33</f>
        <v>118358.62999999998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31"/>
    </row>
    <row r="15" spans="1:7" ht="25.5" x14ac:dyDescent="0.3">
      <c r="A15" s="5" t="s">
        <v>72</v>
      </c>
      <c r="B15" s="34" t="s">
        <v>2</v>
      </c>
      <c r="C15" s="46">
        <f t="shared" si="0"/>
        <v>89698.95</v>
      </c>
      <c r="D15" s="42"/>
      <c r="E15" s="42">
        <f t="shared" ref="E15" si="2">E17+E20+E23+E26</f>
        <v>89698.95</v>
      </c>
    </row>
    <row r="16" spans="1:7" x14ac:dyDescent="0.3">
      <c r="A16" s="8" t="s">
        <v>1</v>
      </c>
      <c r="B16" s="35"/>
      <c r="C16" s="46">
        <f t="shared" si="0"/>
        <v>0</v>
      </c>
      <c r="D16" s="27"/>
      <c r="E16" s="27"/>
    </row>
    <row r="17" spans="1:10" s="18" customFormat="1" ht="25.5" x14ac:dyDescent="0.3">
      <c r="A17" s="20" t="s">
        <v>25</v>
      </c>
      <c r="B17" s="34" t="s">
        <v>2</v>
      </c>
      <c r="C17" s="46">
        <f t="shared" si="0"/>
        <v>6071.67</v>
      </c>
      <c r="D17" s="44"/>
      <c r="E17" s="44">
        <v>6071.67</v>
      </c>
      <c r="F17" s="29"/>
      <c r="G17" s="29"/>
    </row>
    <row r="18" spans="1:10" s="18" customFormat="1" x14ac:dyDescent="0.3">
      <c r="A18" s="21" t="s">
        <v>4</v>
      </c>
      <c r="B18" s="36" t="s">
        <v>3</v>
      </c>
      <c r="C18" s="46">
        <f t="shared" si="0"/>
        <v>1</v>
      </c>
      <c r="D18" s="26"/>
      <c r="E18" s="26">
        <v>1</v>
      </c>
      <c r="F18" s="29"/>
      <c r="G18" s="29"/>
    </row>
    <row r="19" spans="1:10" s="18" customFormat="1" ht="21.95" customHeight="1" x14ac:dyDescent="0.3">
      <c r="A19" s="21" t="s">
        <v>22</v>
      </c>
      <c r="B19" s="34" t="s">
        <v>23</v>
      </c>
      <c r="C19" s="46">
        <f t="shared" si="0"/>
        <v>2023890</v>
      </c>
      <c r="D19" s="27"/>
      <c r="E19" s="27">
        <f>E17*1000/3/E18</f>
        <v>2023890</v>
      </c>
      <c r="F19" s="29"/>
      <c r="G19" s="29"/>
    </row>
    <row r="20" spans="1:10" s="18" customFormat="1" ht="25.5" x14ac:dyDescent="0.3">
      <c r="A20" s="20" t="s">
        <v>26</v>
      </c>
      <c r="B20" s="34" t="s">
        <v>2</v>
      </c>
      <c r="C20" s="46">
        <f t="shared" si="0"/>
        <v>57240.14</v>
      </c>
      <c r="D20" s="42"/>
      <c r="E20" s="58">
        <v>57240.14</v>
      </c>
      <c r="F20" s="29"/>
      <c r="G20" s="29"/>
    </row>
    <row r="21" spans="1:10" x14ac:dyDescent="0.3">
      <c r="A21" s="10" t="s">
        <v>4</v>
      </c>
      <c r="B21" s="36" t="s">
        <v>3</v>
      </c>
      <c r="C21" s="46">
        <f t="shared" si="0"/>
        <v>20</v>
      </c>
      <c r="D21" s="28"/>
      <c r="E21" s="28">
        <v>20</v>
      </c>
    </row>
    <row r="22" spans="1:10" ht="21.95" customHeight="1" x14ac:dyDescent="0.3">
      <c r="A22" s="10" t="s">
        <v>22</v>
      </c>
      <c r="B22" s="34" t="s">
        <v>23</v>
      </c>
      <c r="C22" s="46">
        <f t="shared" si="0"/>
        <v>954002.33333333337</v>
      </c>
      <c r="D22" s="27"/>
      <c r="E22" s="27">
        <f>E20*1000/3/E21</f>
        <v>954002.33333333337</v>
      </c>
    </row>
    <row r="23" spans="1:10" ht="39" x14ac:dyDescent="0.3">
      <c r="A23" s="14" t="s">
        <v>21</v>
      </c>
      <c r="B23" s="34" t="s">
        <v>2</v>
      </c>
      <c r="C23" s="46">
        <f t="shared" si="0"/>
        <v>6277.27</v>
      </c>
      <c r="D23" s="42"/>
      <c r="E23" s="58">
        <v>6277.27</v>
      </c>
    </row>
    <row r="24" spans="1:10" x14ac:dyDescent="0.3">
      <c r="A24" s="10" t="s">
        <v>4</v>
      </c>
      <c r="B24" s="36" t="s">
        <v>3</v>
      </c>
      <c r="C24" s="46">
        <f t="shared" si="0"/>
        <v>3</v>
      </c>
      <c r="D24" s="28"/>
      <c r="E24" s="28">
        <v>3</v>
      </c>
    </row>
    <row r="25" spans="1:10" ht="21.95" customHeight="1" x14ac:dyDescent="0.3">
      <c r="A25" s="10" t="s">
        <v>22</v>
      </c>
      <c r="B25" s="34" t="s">
        <v>23</v>
      </c>
      <c r="C25" s="46">
        <f t="shared" si="0"/>
        <v>697474.44444444438</v>
      </c>
      <c r="D25" s="27"/>
      <c r="E25" s="27">
        <f>E23*1000/3/E24</f>
        <v>697474.44444444438</v>
      </c>
    </row>
    <row r="26" spans="1:10" ht="25.5" x14ac:dyDescent="0.3">
      <c r="A26" s="7" t="s">
        <v>19</v>
      </c>
      <c r="B26" s="34" t="s">
        <v>2</v>
      </c>
      <c r="C26" s="46">
        <f t="shared" si="0"/>
        <v>20109.87</v>
      </c>
      <c r="D26" s="42"/>
      <c r="E26" s="58">
        <v>20109.87</v>
      </c>
    </row>
    <row r="27" spans="1:10" x14ac:dyDescent="0.3">
      <c r="A27" s="10" t="s">
        <v>4</v>
      </c>
      <c r="B27" s="36" t="s">
        <v>3</v>
      </c>
      <c r="C27" s="46">
        <f t="shared" si="0"/>
        <v>19</v>
      </c>
      <c r="D27" s="28"/>
      <c r="E27" s="28">
        <v>19</v>
      </c>
    </row>
    <row r="28" spans="1:10" ht="21.95" customHeight="1" x14ac:dyDescent="0.3">
      <c r="A28" s="10" t="s">
        <v>22</v>
      </c>
      <c r="B28" s="34" t="s">
        <v>23</v>
      </c>
      <c r="C28" s="46">
        <f t="shared" si="0"/>
        <v>352804.73684210528</v>
      </c>
      <c r="D28" s="27"/>
      <c r="E28" s="27">
        <f>E26*1000/3/E27</f>
        <v>352804.73684210528</v>
      </c>
      <c r="F28" s="18"/>
      <c r="G28" s="18"/>
      <c r="H28" s="18"/>
      <c r="I28" s="18"/>
      <c r="J28" s="18"/>
    </row>
    <row r="29" spans="1:10" ht="25.5" x14ac:dyDescent="0.3">
      <c r="A29" s="5" t="s">
        <v>5</v>
      </c>
      <c r="B29" s="34" t="s">
        <v>2</v>
      </c>
      <c r="C29" s="46">
        <f t="shared" si="0"/>
        <v>12047.48</v>
      </c>
      <c r="D29" s="44"/>
      <c r="E29" s="44">
        <v>12047.48</v>
      </c>
      <c r="F29" s="53"/>
      <c r="G29" s="53"/>
      <c r="H29" s="53"/>
      <c r="I29" s="53"/>
      <c r="J29" s="53"/>
    </row>
    <row r="30" spans="1:10" ht="36.75" x14ac:dyDescent="0.3">
      <c r="A30" s="12" t="s">
        <v>6</v>
      </c>
      <c r="B30" s="34" t="s">
        <v>2</v>
      </c>
      <c r="C30" s="46">
        <f t="shared" si="0"/>
        <v>8108.4</v>
      </c>
      <c r="D30" s="25"/>
      <c r="E30" s="25">
        <f>3648.5+4459.9</f>
        <v>8108.4</v>
      </c>
      <c r="F30" s="54"/>
      <c r="G30" s="54"/>
      <c r="H30" s="54"/>
      <c r="I30" s="54"/>
      <c r="J30" s="54"/>
    </row>
    <row r="31" spans="1:10" ht="25.5" x14ac:dyDescent="0.3">
      <c r="A31" s="12" t="s">
        <v>7</v>
      </c>
      <c r="B31" s="34" t="s">
        <v>2</v>
      </c>
      <c r="C31" s="46">
        <f t="shared" si="0"/>
        <v>335.4</v>
      </c>
      <c r="D31" s="25"/>
      <c r="E31" s="25">
        <v>335.4</v>
      </c>
      <c r="F31" s="18"/>
      <c r="G31" s="18"/>
      <c r="H31" s="18"/>
      <c r="I31" s="18"/>
      <c r="J31" s="18"/>
    </row>
    <row r="32" spans="1:10" ht="36.75" x14ac:dyDescent="0.3">
      <c r="A32" s="12" t="s">
        <v>8</v>
      </c>
      <c r="B32" s="34" t="s">
        <v>2</v>
      </c>
      <c r="C32" s="46">
        <f t="shared" si="0"/>
        <v>5937.4</v>
      </c>
      <c r="D32" s="25"/>
      <c r="E32" s="25">
        <v>5937.4</v>
      </c>
    </row>
    <row r="33" spans="1:5" ht="38.25" customHeight="1" x14ac:dyDescent="0.3">
      <c r="A33" s="12" t="s">
        <v>9</v>
      </c>
      <c r="B33" s="34" t="s">
        <v>2</v>
      </c>
      <c r="C33" s="46">
        <f t="shared" si="0"/>
        <v>2231</v>
      </c>
      <c r="D33" s="25"/>
      <c r="E33" s="25">
        <f>223.6+2007.4</f>
        <v>2231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12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2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83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48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>
        <v>2024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46">
        <f>E11</f>
        <v>27</v>
      </c>
      <c r="D11" s="46"/>
      <c r="E11" s="46">
        <v>27</v>
      </c>
    </row>
    <row r="12" spans="1:7" ht="25.5" x14ac:dyDescent="0.3">
      <c r="A12" s="10" t="s">
        <v>20</v>
      </c>
      <c r="B12" s="34" t="s">
        <v>2</v>
      </c>
      <c r="C12" s="46">
        <f t="shared" ref="C12:C33" si="0">E12</f>
        <v>1741.6388888888891</v>
      </c>
      <c r="D12" s="27"/>
      <c r="E12" s="27">
        <f t="shared" ref="E12" si="1">(E13-E32)/E11</f>
        <v>1741.6388888888891</v>
      </c>
    </row>
    <row r="13" spans="1:7" ht="25.5" x14ac:dyDescent="0.3">
      <c r="A13" s="5" t="s">
        <v>71</v>
      </c>
      <c r="B13" s="34" t="s">
        <v>2</v>
      </c>
      <c r="C13" s="46">
        <f t="shared" si="0"/>
        <v>47200.750000000007</v>
      </c>
      <c r="D13" s="25"/>
      <c r="E13" s="25">
        <f>E15+E29+E30+E31+E32+E33</f>
        <v>47200.750000000007</v>
      </c>
    </row>
    <row r="14" spans="1:7" x14ac:dyDescent="0.3">
      <c r="A14" s="8" t="s">
        <v>0</v>
      </c>
      <c r="B14" s="35"/>
      <c r="C14" s="46">
        <f t="shared" si="0"/>
        <v>0</v>
      </c>
      <c r="D14" s="25"/>
      <c r="E14" s="25"/>
      <c r="G14" s="15"/>
    </row>
    <row r="15" spans="1:7" ht="25.5" x14ac:dyDescent="0.3">
      <c r="A15" s="5" t="s">
        <v>72</v>
      </c>
      <c r="B15" s="34" t="s">
        <v>2</v>
      </c>
      <c r="C15" s="46">
        <f t="shared" si="0"/>
        <v>39350.199999999997</v>
      </c>
      <c r="D15" s="42"/>
      <c r="E15" s="42">
        <f t="shared" ref="E15" si="2">E17+E20+E23+E26</f>
        <v>39350.199999999997</v>
      </c>
    </row>
    <row r="16" spans="1:7" x14ac:dyDescent="0.3">
      <c r="A16" s="8" t="s">
        <v>1</v>
      </c>
      <c r="B16" s="35"/>
      <c r="C16" s="46">
        <f t="shared" si="0"/>
        <v>0</v>
      </c>
      <c r="D16" s="27"/>
      <c r="E16" s="27"/>
    </row>
    <row r="17" spans="1:11" s="18" customFormat="1" ht="25.5" x14ac:dyDescent="0.3">
      <c r="A17" s="20" t="s">
        <v>25</v>
      </c>
      <c r="B17" s="34" t="s">
        <v>2</v>
      </c>
      <c r="C17" s="46">
        <f t="shared" si="0"/>
        <v>4881.7</v>
      </c>
      <c r="D17" s="44"/>
      <c r="E17" s="44">
        <v>4881.7</v>
      </c>
      <c r="F17" s="29"/>
    </row>
    <row r="18" spans="1:11" s="18" customFormat="1" x14ac:dyDescent="0.3">
      <c r="A18" s="21" t="s">
        <v>4</v>
      </c>
      <c r="B18" s="36" t="s">
        <v>3</v>
      </c>
      <c r="C18" s="46">
        <f t="shared" si="0"/>
        <v>1</v>
      </c>
      <c r="D18" s="26"/>
      <c r="E18" s="26">
        <v>1</v>
      </c>
      <c r="F18" s="29"/>
    </row>
    <row r="19" spans="1:11" s="18" customFormat="1" ht="21.95" customHeight="1" x14ac:dyDescent="0.3">
      <c r="A19" s="21" t="s">
        <v>22</v>
      </c>
      <c r="B19" s="34" t="s">
        <v>23</v>
      </c>
      <c r="C19" s="46">
        <f t="shared" si="0"/>
        <v>610212.5</v>
      </c>
      <c r="D19" s="27"/>
      <c r="E19" s="27">
        <f>E17*1000/8/E18</f>
        <v>610212.5</v>
      </c>
      <c r="F19" s="29"/>
    </row>
    <row r="20" spans="1:11" s="18" customFormat="1" ht="25.5" x14ac:dyDescent="0.3">
      <c r="A20" s="20" t="s">
        <v>26</v>
      </c>
      <c r="B20" s="34" t="s">
        <v>2</v>
      </c>
      <c r="C20" s="46">
        <f t="shared" si="0"/>
        <v>22601.1</v>
      </c>
      <c r="D20" s="42"/>
      <c r="E20" s="42">
        <v>22601.1</v>
      </c>
      <c r="F20" s="29"/>
    </row>
    <row r="21" spans="1:11" x14ac:dyDescent="0.3">
      <c r="A21" s="10" t="s">
        <v>4</v>
      </c>
      <c r="B21" s="36" t="s">
        <v>3</v>
      </c>
      <c r="C21" s="46">
        <f t="shared" si="0"/>
        <v>10</v>
      </c>
      <c r="D21" s="28"/>
      <c r="E21" s="28">
        <v>10</v>
      </c>
    </row>
    <row r="22" spans="1:11" ht="21.95" customHeight="1" x14ac:dyDescent="0.3">
      <c r="A22" s="10" t="s">
        <v>22</v>
      </c>
      <c r="B22" s="34" t="s">
        <v>23</v>
      </c>
      <c r="C22" s="46">
        <f t="shared" si="0"/>
        <v>282513.75</v>
      </c>
      <c r="D22" s="27"/>
      <c r="E22" s="27">
        <f>E20*1000/8/E21</f>
        <v>282513.75</v>
      </c>
    </row>
    <row r="23" spans="1:11" ht="39" x14ac:dyDescent="0.3">
      <c r="A23" s="14" t="s">
        <v>21</v>
      </c>
      <c r="B23" s="34" t="s">
        <v>2</v>
      </c>
      <c r="C23" s="46">
        <f t="shared" si="0"/>
        <v>1354.8</v>
      </c>
      <c r="D23" s="42"/>
      <c r="E23" s="42">
        <v>1354.8</v>
      </c>
    </row>
    <row r="24" spans="1:11" x14ac:dyDescent="0.3">
      <c r="A24" s="10" t="s">
        <v>4</v>
      </c>
      <c r="B24" s="36" t="s">
        <v>3</v>
      </c>
      <c r="C24" s="46">
        <f t="shared" si="0"/>
        <v>1</v>
      </c>
      <c r="D24" s="28"/>
      <c r="E24" s="28">
        <v>1</v>
      </c>
    </row>
    <row r="25" spans="1:11" ht="21.95" customHeight="1" x14ac:dyDescent="0.3">
      <c r="A25" s="10" t="s">
        <v>22</v>
      </c>
      <c r="B25" s="34" t="s">
        <v>23</v>
      </c>
      <c r="C25" s="46">
        <f t="shared" si="0"/>
        <v>169350</v>
      </c>
      <c r="D25" s="27"/>
      <c r="E25" s="27">
        <f>E23*1000/8/E24</f>
        <v>169350</v>
      </c>
    </row>
    <row r="26" spans="1:11" ht="25.5" x14ac:dyDescent="0.3">
      <c r="A26" s="7" t="s">
        <v>19</v>
      </c>
      <c r="B26" s="34" t="s">
        <v>2</v>
      </c>
      <c r="C26" s="46">
        <f t="shared" si="0"/>
        <v>10512.6</v>
      </c>
      <c r="D26" s="42"/>
      <c r="E26" s="42">
        <v>10512.6</v>
      </c>
    </row>
    <row r="27" spans="1:11" x14ac:dyDescent="0.3">
      <c r="A27" s="10" t="s">
        <v>4</v>
      </c>
      <c r="B27" s="36" t="s">
        <v>3</v>
      </c>
      <c r="C27" s="46">
        <f t="shared" si="0"/>
        <v>14</v>
      </c>
      <c r="D27" s="28"/>
      <c r="E27" s="28">
        <v>14</v>
      </c>
    </row>
    <row r="28" spans="1:11" ht="21.95" customHeight="1" x14ac:dyDescent="0.3">
      <c r="A28" s="10" t="s">
        <v>22</v>
      </c>
      <c r="B28" s="34" t="s">
        <v>23</v>
      </c>
      <c r="C28" s="46">
        <f t="shared" si="0"/>
        <v>93862.5</v>
      </c>
      <c r="D28" s="27"/>
      <c r="E28" s="27">
        <f>E26*1000/8/E27</f>
        <v>93862.5</v>
      </c>
      <c r="F28" s="18"/>
      <c r="G28" s="18"/>
      <c r="H28" s="18"/>
      <c r="I28" s="18"/>
      <c r="J28" s="18"/>
      <c r="K28" s="18"/>
    </row>
    <row r="29" spans="1:11" ht="25.5" x14ac:dyDescent="0.3">
      <c r="A29" s="5" t="s">
        <v>5</v>
      </c>
      <c r="B29" s="34" t="s">
        <v>2</v>
      </c>
      <c r="C29" s="46">
        <f t="shared" si="0"/>
        <v>4194.8</v>
      </c>
      <c r="D29" s="27"/>
      <c r="E29" s="27">
        <v>4194.8</v>
      </c>
      <c r="F29" s="53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34" t="s">
        <v>2</v>
      </c>
      <c r="C30" s="46">
        <f t="shared" si="0"/>
        <v>2178.4</v>
      </c>
      <c r="D30" s="25"/>
      <c r="E30" s="25">
        <f>1943.7+234.7</f>
        <v>2178.4</v>
      </c>
      <c r="F30" s="54"/>
      <c r="G30" s="54"/>
      <c r="H30" s="54"/>
      <c r="I30" s="54"/>
      <c r="J30" s="54"/>
      <c r="K30" s="18"/>
    </row>
    <row r="31" spans="1:11" ht="25.5" x14ac:dyDescent="0.3">
      <c r="A31" s="12" t="s">
        <v>7</v>
      </c>
      <c r="B31" s="34" t="s">
        <v>2</v>
      </c>
      <c r="C31" s="46">
        <f t="shared" si="0"/>
        <v>250.8</v>
      </c>
      <c r="D31" s="25"/>
      <c r="E31" s="25">
        <v>250.8</v>
      </c>
      <c r="F31" s="18"/>
      <c r="G31" s="18"/>
      <c r="H31" s="18"/>
      <c r="I31" s="18"/>
      <c r="J31" s="18"/>
      <c r="K31" s="18"/>
    </row>
    <row r="32" spans="1:11" ht="36.75" x14ac:dyDescent="0.3">
      <c r="A32" s="12" t="s">
        <v>8</v>
      </c>
      <c r="B32" s="34" t="s">
        <v>2</v>
      </c>
      <c r="C32" s="46">
        <f t="shared" si="0"/>
        <v>176.5</v>
      </c>
      <c r="D32" s="25"/>
      <c r="E32" s="25">
        <v>176.5</v>
      </c>
    </row>
    <row r="33" spans="1:5" ht="38.25" customHeight="1" x14ac:dyDescent="0.3">
      <c r="A33" s="12" t="s">
        <v>9</v>
      </c>
      <c r="B33" s="34" t="s">
        <v>2</v>
      </c>
      <c r="C33" s="46">
        <f t="shared" si="0"/>
        <v>1050.05</v>
      </c>
      <c r="D33" s="25"/>
      <c r="E33" s="25">
        <f>1050.05</f>
        <v>1050.05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79</v>
      </c>
      <c r="B2" s="68"/>
      <c r="C2" s="68"/>
      <c r="D2" s="68"/>
      <c r="E2" s="68"/>
    </row>
    <row r="3" spans="1:7" x14ac:dyDescent="0.3">
      <c r="A3" s="1"/>
    </row>
    <row r="4" spans="1:7" ht="45" customHeight="1" x14ac:dyDescent="0.3">
      <c r="A4" s="74" t="s">
        <v>49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80</v>
      </c>
      <c r="D9" s="73"/>
      <c r="E9" s="73"/>
    </row>
    <row r="10" spans="1:7" ht="40.5" x14ac:dyDescent="0.3">
      <c r="A10" s="71"/>
      <c r="B10" s="72"/>
      <c r="C10" s="41" t="s">
        <v>16</v>
      </c>
      <c r="D10" s="41" t="s">
        <v>17</v>
      </c>
      <c r="E10" s="40" t="s">
        <v>11</v>
      </c>
    </row>
    <row r="11" spans="1:7" x14ac:dyDescent="0.3">
      <c r="A11" s="5" t="s">
        <v>18</v>
      </c>
      <c r="B11" s="34" t="s">
        <v>10</v>
      </c>
      <c r="C11" s="76">
        <f>E11</f>
        <v>154</v>
      </c>
      <c r="D11" s="63">
        <v>218</v>
      </c>
      <c r="E11" s="46">
        <v>154</v>
      </c>
    </row>
    <row r="12" spans="1:7" ht="25.5" x14ac:dyDescent="0.3">
      <c r="A12" s="10" t="s">
        <v>20</v>
      </c>
      <c r="B12" s="34" t="s">
        <v>2</v>
      </c>
      <c r="C12" s="76">
        <f t="shared" ref="C12:C33" si="0">E12</f>
        <v>2189.014285714286</v>
      </c>
      <c r="D12" s="61">
        <f t="shared" ref="D12" si="1">(D13-D32)/D11</f>
        <v>0</v>
      </c>
      <c r="E12" s="27">
        <f>(E13-E32)/E11</f>
        <v>2189.014285714286</v>
      </c>
    </row>
    <row r="13" spans="1:7" ht="25.5" x14ac:dyDescent="0.3">
      <c r="A13" s="5" t="s">
        <v>56</v>
      </c>
      <c r="B13" s="34" t="s">
        <v>2</v>
      </c>
      <c r="C13" s="76">
        <f t="shared" si="0"/>
        <v>369217.80000000005</v>
      </c>
      <c r="D13" s="64">
        <f>D15+D29+D30+D31+D32+D33</f>
        <v>0</v>
      </c>
      <c r="E13" s="25">
        <f>E15+E29+E30+E31+E32+E33</f>
        <v>369217.80000000005</v>
      </c>
      <c r="G13" s="2" t="s">
        <v>27</v>
      </c>
    </row>
    <row r="14" spans="1:7" x14ac:dyDescent="0.3">
      <c r="A14" s="8" t="s">
        <v>0</v>
      </c>
      <c r="B14" s="35"/>
      <c r="C14" s="76">
        <f t="shared" si="0"/>
        <v>0</v>
      </c>
      <c r="D14" s="64">
        <f t="shared" ref="D14" si="2">C14</f>
        <v>0</v>
      </c>
      <c r="E14" s="25"/>
      <c r="G14" s="15"/>
    </row>
    <row r="15" spans="1:7" ht="25.5" x14ac:dyDescent="0.3">
      <c r="A15" s="5" t="s">
        <v>59</v>
      </c>
      <c r="B15" s="34" t="s">
        <v>2</v>
      </c>
      <c r="C15" s="76">
        <f t="shared" si="0"/>
        <v>289715.5</v>
      </c>
      <c r="D15" s="61">
        <f t="shared" ref="D15:E15" si="3">D17+D20+D23+D26</f>
        <v>0</v>
      </c>
      <c r="E15" s="27">
        <f t="shared" si="3"/>
        <v>289715.5</v>
      </c>
    </row>
    <row r="16" spans="1:7" x14ac:dyDescent="0.3">
      <c r="A16" s="8" t="s">
        <v>1</v>
      </c>
      <c r="B16" s="35"/>
      <c r="C16" s="76">
        <f t="shared" si="0"/>
        <v>0</v>
      </c>
      <c r="D16" s="61"/>
      <c r="E16" s="27"/>
    </row>
    <row r="17" spans="1:11" s="18" customFormat="1" ht="25.5" x14ac:dyDescent="0.3">
      <c r="A17" s="20" t="s">
        <v>25</v>
      </c>
      <c r="B17" s="34" t="s">
        <v>2</v>
      </c>
      <c r="C17" s="76">
        <f t="shared" si="0"/>
        <v>22326.9</v>
      </c>
      <c r="D17" s="66"/>
      <c r="E17" s="44">
        <v>22326.9</v>
      </c>
      <c r="F17" s="29"/>
    </row>
    <row r="18" spans="1:11" s="18" customFormat="1" x14ac:dyDescent="0.3">
      <c r="A18" s="21" t="s">
        <v>4</v>
      </c>
      <c r="B18" s="36" t="s">
        <v>3</v>
      </c>
      <c r="C18" s="76">
        <f t="shared" si="0"/>
        <v>3</v>
      </c>
      <c r="D18" s="65">
        <v>1</v>
      </c>
      <c r="E18" s="26">
        <v>3</v>
      </c>
      <c r="F18" s="29"/>
    </row>
    <row r="19" spans="1:11" s="18" customFormat="1" ht="21.95" customHeight="1" x14ac:dyDescent="0.3">
      <c r="A19" s="21" t="s">
        <v>22</v>
      </c>
      <c r="B19" s="34" t="s">
        <v>23</v>
      </c>
      <c r="C19" s="76">
        <f t="shared" si="0"/>
        <v>620191.66666666663</v>
      </c>
      <c r="D19" s="61">
        <f>D17*1000/3/D18</f>
        <v>0</v>
      </c>
      <c r="E19" s="27">
        <f>E17*1000/12/E18</f>
        <v>620191.66666666663</v>
      </c>
      <c r="F19" s="29"/>
    </row>
    <row r="20" spans="1:11" s="18" customFormat="1" ht="25.5" x14ac:dyDescent="0.3">
      <c r="A20" s="20" t="s">
        <v>26</v>
      </c>
      <c r="B20" s="34" t="s">
        <v>2</v>
      </c>
      <c r="C20" s="76">
        <f t="shared" si="0"/>
        <v>205257.8</v>
      </c>
      <c r="D20" s="60"/>
      <c r="E20" s="42">
        <v>205257.8</v>
      </c>
      <c r="F20" s="29"/>
    </row>
    <row r="21" spans="1:11" x14ac:dyDescent="0.3">
      <c r="A21" s="10" t="s">
        <v>4</v>
      </c>
      <c r="B21" s="36" t="s">
        <v>3</v>
      </c>
      <c r="C21" s="76">
        <f t="shared" si="0"/>
        <v>40</v>
      </c>
      <c r="D21" s="67">
        <v>1</v>
      </c>
      <c r="E21" s="28">
        <v>40</v>
      </c>
    </row>
    <row r="22" spans="1:11" ht="21.95" customHeight="1" x14ac:dyDescent="0.3">
      <c r="A22" s="10" t="s">
        <v>22</v>
      </c>
      <c r="B22" s="34" t="s">
        <v>23</v>
      </c>
      <c r="C22" s="76">
        <f t="shared" si="0"/>
        <v>427620.41666666669</v>
      </c>
      <c r="D22" s="61">
        <f>D20*1000/3/D21</f>
        <v>0</v>
      </c>
      <c r="E22" s="27">
        <f>E20*1000/12/E21</f>
        <v>427620.41666666669</v>
      </c>
    </row>
    <row r="23" spans="1:11" ht="39" x14ac:dyDescent="0.3">
      <c r="A23" s="14" t="s">
        <v>21</v>
      </c>
      <c r="B23" s="34" t="s">
        <v>2</v>
      </c>
      <c r="C23" s="76">
        <f t="shared" si="0"/>
        <v>19043.900000000001</v>
      </c>
      <c r="D23" s="60"/>
      <c r="E23" s="42">
        <v>19043.900000000001</v>
      </c>
    </row>
    <row r="24" spans="1:11" x14ac:dyDescent="0.3">
      <c r="A24" s="10" t="s">
        <v>4</v>
      </c>
      <c r="B24" s="36" t="s">
        <v>3</v>
      </c>
      <c r="C24" s="76">
        <f t="shared" si="0"/>
        <v>8</v>
      </c>
      <c r="D24" s="67">
        <v>1</v>
      </c>
      <c r="E24" s="28">
        <v>8</v>
      </c>
    </row>
    <row r="25" spans="1:11" ht="21.95" customHeight="1" x14ac:dyDescent="0.3">
      <c r="A25" s="10" t="s">
        <v>22</v>
      </c>
      <c r="B25" s="34" t="s">
        <v>23</v>
      </c>
      <c r="C25" s="76">
        <f t="shared" si="0"/>
        <v>198373.95833333334</v>
      </c>
      <c r="D25" s="61">
        <f>D23*1000/3/D24</f>
        <v>0</v>
      </c>
      <c r="E25" s="27">
        <f>E23*1000/12/E24</f>
        <v>198373.95833333334</v>
      </c>
    </row>
    <row r="26" spans="1:11" ht="25.5" x14ac:dyDescent="0.3">
      <c r="A26" s="7" t="s">
        <v>19</v>
      </c>
      <c r="B26" s="34" t="s">
        <v>2</v>
      </c>
      <c r="C26" s="76">
        <f t="shared" si="0"/>
        <v>43086.9</v>
      </c>
      <c r="D26" s="60"/>
      <c r="E26" s="42">
        <v>43086.9</v>
      </c>
    </row>
    <row r="27" spans="1:11" x14ac:dyDescent="0.3">
      <c r="A27" s="10" t="s">
        <v>4</v>
      </c>
      <c r="B27" s="36" t="s">
        <v>3</v>
      </c>
      <c r="C27" s="76">
        <f t="shared" si="0"/>
        <v>39</v>
      </c>
      <c r="D27" s="67">
        <v>1</v>
      </c>
      <c r="E27" s="28">
        <v>39</v>
      </c>
      <c r="F27" s="18"/>
      <c r="G27" s="18"/>
      <c r="H27" s="18"/>
      <c r="I27" s="18"/>
      <c r="J27" s="18"/>
      <c r="K27" s="18"/>
    </row>
    <row r="28" spans="1:11" ht="21.95" customHeight="1" x14ac:dyDescent="0.3">
      <c r="A28" s="10" t="s">
        <v>22</v>
      </c>
      <c r="B28" s="34" t="s">
        <v>23</v>
      </c>
      <c r="C28" s="76">
        <f t="shared" si="0"/>
        <v>92066.025641025641</v>
      </c>
      <c r="D28" s="61">
        <f>D26*1000/3/D27</f>
        <v>0</v>
      </c>
      <c r="E28" s="27">
        <f>E26*1000/12/E27</f>
        <v>92066.025641025641</v>
      </c>
      <c r="F28" s="18"/>
      <c r="G28" s="18"/>
      <c r="H28" s="18"/>
      <c r="I28" s="18"/>
      <c r="J28" s="18"/>
      <c r="K28" s="18"/>
    </row>
    <row r="29" spans="1:11" ht="25.5" x14ac:dyDescent="0.3">
      <c r="A29" s="5" t="s">
        <v>5</v>
      </c>
      <c r="B29" s="34" t="s">
        <v>2</v>
      </c>
      <c r="C29" s="76">
        <f t="shared" si="0"/>
        <v>33685.4</v>
      </c>
      <c r="D29" s="64"/>
      <c r="E29" s="25">
        <v>33685.4</v>
      </c>
      <c r="F29" s="53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34" t="s">
        <v>2</v>
      </c>
      <c r="C30" s="76">
        <f t="shared" si="0"/>
        <v>8301.4</v>
      </c>
      <c r="D30" s="64"/>
      <c r="E30" s="25">
        <f>3606.1+2622.4+2072.9</f>
        <v>8301.4</v>
      </c>
      <c r="F30" s="54"/>
      <c r="G30" s="54"/>
      <c r="H30" s="54"/>
      <c r="I30" s="54"/>
      <c r="J30" s="54"/>
      <c r="K30" s="18"/>
    </row>
    <row r="31" spans="1:11" ht="25.5" x14ac:dyDescent="0.3">
      <c r="A31" s="12" t="s">
        <v>7</v>
      </c>
      <c r="B31" s="34" t="s">
        <v>2</v>
      </c>
      <c r="C31" s="76">
        <f t="shared" si="0"/>
        <v>686.7</v>
      </c>
      <c r="D31" s="64"/>
      <c r="E31" s="25">
        <v>686.7</v>
      </c>
      <c r="F31" s="53"/>
      <c r="G31" s="53"/>
      <c r="H31" s="53"/>
      <c r="I31" s="53"/>
      <c r="J31" s="53"/>
      <c r="K31" s="18"/>
    </row>
    <row r="32" spans="1:11" ht="36.75" x14ac:dyDescent="0.3">
      <c r="A32" s="12" t="s">
        <v>8</v>
      </c>
      <c r="B32" s="34" t="s">
        <v>2</v>
      </c>
      <c r="C32" s="76">
        <f t="shared" si="0"/>
        <v>32109.599999999999</v>
      </c>
      <c r="D32" s="64">
        <v>0</v>
      </c>
      <c r="E32" s="25">
        <v>32109.599999999999</v>
      </c>
      <c r="F32" s="18"/>
      <c r="G32" s="18"/>
      <c r="H32" s="18"/>
      <c r="I32" s="18"/>
      <c r="J32" s="18"/>
      <c r="K32" s="18"/>
    </row>
    <row r="33" spans="1:11" ht="38.25" customHeight="1" x14ac:dyDescent="0.3">
      <c r="A33" s="12" t="s">
        <v>9</v>
      </c>
      <c r="B33" s="34" t="s">
        <v>2</v>
      </c>
      <c r="C33" s="76">
        <f t="shared" si="0"/>
        <v>4719.2</v>
      </c>
      <c r="D33" s="64"/>
      <c r="E33" s="25">
        <f>2574.5+1123.4+1021.3</f>
        <v>4719.2</v>
      </c>
      <c r="F33" s="18"/>
      <c r="G33" s="18"/>
      <c r="H33" s="18"/>
      <c r="I33" s="18"/>
      <c r="J33" s="18"/>
      <c r="K33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4"/>
  <sheetViews>
    <sheetView topLeftCell="A13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4.140625" style="31" customWidth="1"/>
    <col min="6" max="6" width="12" style="2" customWidth="1"/>
    <col min="7" max="16384" width="9.140625" style="2"/>
  </cols>
  <sheetData>
    <row r="1" spans="1:6" x14ac:dyDescent="0.3">
      <c r="A1" s="68" t="s">
        <v>12</v>
      </c>
      <c r="B1" s="68"/>
      <c r="C1" s="68"/>
      <c r="D1" s="68"/>
      <c r="E1" s="68"/>
    </row>
    <row r="2" spans="1:6" x14ac:dyDescent="0.3">
      <c r="A2" s="68" t="s">
        <v>83</v>
      </c>
      <c r="B2" s="68"/>
      <c r="C2" s="68"/>
      <c r="D2" s="68"/>
      <c r="E2" s="68"/>
    </row>
    <row r="3" spans="1:6" ht="10.5" customHeight="1" x14ac:dyDescent="0.3">
      <c r="A3" s="1"/>
    </row>
    <row r="4" spans="1:6" ht="54" customHeight="1" x14ac:dyDescent="0.3">
      <c r="A4" s="74" t="s">
        <v>33</v>
      </c>
      <c r="B4" s="74"/>
      <c r="C4" s="74"/>
      <c r="D4" s="74"/>
      <c r="E4" s="74"/>
    </row>
    <row r="5" spans="1:6" ht="21" customHeight="1" x14ac:dyDescent="0.3">
      <c r="A5" s="70" t="s">
        <v>13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3" t="s">
        <v>14</v>
      </c>
    </row>
    <row r="8" spans="1:6" x14ac:dyDescent="0.3">
      <c r="A8" s="1"/>
    </row>
    <row r="9" spans="1:6" x14ac:dyDescent="0.3">
      <c r="A9" s="71" t="s">
        <v>24</v>
      </c>
      <c r="B9" s="75" t="s">
        <v>15</v>
      </c>
      <c r="C9" s="73" t="s">
        <v>75</v>
      </c>
      <c r="D9" s="73"/>
      <c r="E9" s="73"/>
    </row>
    <row r="10" spans="1:6" ht="40.5" x14ac:dyDescent="0.3">
      <c r="A10" s="71"/>
      <c r="B10" s="75"/>
      <c r="C10" s="32" t="s">
        <v>16</v>
      </c>
      <c r="D10" s="32" t="s">
        <v>17</v>
      </c>
      <c r="E10" s="33" t="s">
        <v>11</v>
      </c>
    </row>
    <row r="11" spans="1:6" x14ac:dyDescent="0.3">
      <c r="A11" s="5" t="s">
        <v>18</v>
      </c>
      <c r="B11" s="6" t="s">
        <v>10</v>
      </c>
      <c r="C11" s="42">
        <f>E11</f>
        <v>36</v>
      </c>
      <c r="D11" s="42"/>
      <c r="E11" s="42">
        <v>36</v>
      </c>
    </row>
    <row r="12" spans="1:6" ht="25.5" x14ac:dyDescent="0.3">
      <c r="A12" s="10" t="s">
        <v>20</v>
      </c>
      <c r="B12" s="6" t="s">
        <v>2</v>
      </c>
      <c r="C12" s="42">
        <f t="shared" ref="C12:C33" si="0">E12</f>
        <v>7023.4611111111108</v>
      </c>
      <c r="D12" s="27"/>
      <c r="E12" s="27">
        <f>(E13-E32)/E11</f>
        <v>7023.4611111111108</v>
      </c>
    </row>
    <row r="13" spans="1:6" ht="25.5" x14ac:dyDescent="0.3">
      <c r="A13" s="5" t="s">
        <v>54</v>
      </c>
      <c r="B13" s="6" t="s">
        <v>2</v>
      </c>
      <c r="C13" s="42">
        <f t="shared" si="0"/>
        <v>260092.09999999998</v>
      </c>
      <c r="D13" s="42"/>
      <c r="E13" s="42">
        <f>E15+E17+E20+E23+E26+E29+E30+E31+E32+E33</f>
        <v>260092.09999999998</v>
      </c>
    </row>
    <row r="14" spans="1:6" x14ac:dyDescent="0.3">
      <c r="A14" s="8" t="s">
        <v>0</v>
      </c>
      <c r="B14" s="9"/>
      <c r="C14" s="42">
        <f t="shared" si="0"/>
        <v>0</v>
      </c>
      <c r="D14" s="27"/>
      <c r="E14" s="27"/>
      <c r="F14" s="15"/>
    </row>
    <row r="15" spans="1:6" ht="25.5" x14ac:dyDescent="0.3">
      <c r="A15" s="5" t="s">
        <v>59</v>
      </c>
      <c r="B15" s="6" t="s">
        <v>2</v>
      </c>
      <c r="C15" s="42">
        <f t="shared" si="0"/>
        <v>116486.7</v>
      </c>
      <c r="D15" s="42"/>
      <c r="E15" s="57">
        <f>E17+E20+E23+E26</f>
        <v>116486.7</v>
      </c>
    </row>
    <row r="16" spans="1:6" x14ac:dyDescent="0.3">
      <c r="A16" s="8" t="s">
        <v>1</v>
      </c>
      <c r="B16" s="9"/>
      <c r="C16" s="42">
        <f t="shared" si="0"/>
        <v>0</v>
      </c>
      <c r="D16" s="25"/>
      <c r="E16" s="26"/>
    </row>
    <row r="17" spans="1:9" s="18" customFormat="1" ht="25.5" x14ac:dyDescent="0.3">
      <c r="A17" s="20" t="s">
        <v>25</v>
      </c>
      <c r="B17" s="17" t="s">
        <v>2</v>
      </c>
      <c r="C17" s="42">
        <f t="shared" si="0"/>
        <v>6604.4</v>
      </c>
      <c r="D17" s="25"/>
      <c r="E17" s="28">
        <v>6604.4</v>
      </c>
    </row>
    <row r="18" spans="1:9" s="18" customFormat="1" x14ac:dyDescent="0.3">
      <c r="A18" s="21" t="s">
        <v>4</v>
      </c>
      <c r="B18" s="22" t="s">
        <v>3</v>
      </c>
      <c r="C18" s="42">
        <f t="shared" si="0"/>
        <v>1</v>
      </c>
      <c r="D18" s="26"/>
      <c r="E18" s="26">
        <v>1</v>
      </c>
    </row>
    <row r="19" spans="1:9" s="18" customFormat="1" ht="21.95" customHeight="1" x14ac:dyDescent="0.3">
      <c r="A19" s="21" t="s">
        <v>22</v>
      </c>
      <c r="B19" s="17" t="s">
        <v>23</v>
      </c>
      <c r="C19" s="42">
        <f t="shared" si="0"/>
        <v>550366.66666666663</v>
      </c>
      <c r="D19" s="27"/>
      <c r="E19" s="27">
        <f>E17*1000/12/E18</f>
        <v>550366.66666666663</v>
      </c>
    </row>
    <row r="20" spans="1:9" s="18" customFormat="1" ht="25.5" x14ac:dyDescent="0.3">
      <c r="A20" s="20" t="s">
        <v>26</v>
      </c>
      <c r="B20" s="17" t="s">
        <v>2</v>
      </c>
      <c r="C20" s="42">
        <f t="shared" si="0"/>
        <v>79749.2</v>
      </c>
      <c r="D20" s="46"/>
      <c r="E20" s="26">
        <v>79749.2</v>
      </c>
    </row>
    <row r="21" spans="1:9" s="18" customFormat="1" x14ac:dyDescent="0.3">
      <c r="A21" s="21" t="s">
        <v>4</v>
      </c>
      <c r="B21" s="22" t="s">
        <v>3</v>
      </c>
      <c r="C21" s="42">
        <f t="shared" si="0"/>
        <v>19</v>
      </c>
      <c r="D21" s="26"/>
      <c r="E21" s="26">
        <v>19</v>
      </c>
    </row>
    <row r="22" spans="1:9" ht="21.95" customHeight="1" x14ac:dyDescent="0.3">
      <c r="A22" s="10" t="s">
        <v>22</v>
      </c>
      <c r="B22" s="6" t="s">
        <v>23</v>
      </c>
      <c r="C22" s="42">
        <f t="shared" si="0"/>
        <v>349777.19298245618</v>
      </c>
      <c r="D22" s="27"/>
      <c r="E22" s="27">
        <f>E20*1000/12/E21</f>
        <v>349777.19298245618</v>
      </c>
    </row>
    <row r="23" spans="1:9" ht="39" x14ac:dyDescent="0.3">
      <c r="A23" s="14" t="s">
        <v>21</v>
      </c>
      <c r="B23" s="6" t="s">
        <v>2</v>
      </c>
      <c r="C23" s="42">
        <f t="shared" si="0"/>
        <v>7499.3</v>
      </c>
      <c r="D23" s="46"/>
      <c r="E23" s="26">
        <v>7499.3</v>
      </c>
    </row>
    <row r="24" spans="1:9" x14ac:dyDescent="0.3">
      <c r="A24" s="10" t="s">
        <v>4</v>
      </c>
      <c r="B24" s="11" t="s">
        <v>3</v>
      </c>
      <c r="C24" s="42">
        <f t="shared" si="0"/>
        <v>4</v>
      </c>
      <c r="D24" s="26"/>
      <c r="E24" s="26">
        <v>4</v>
      </c>
    </row>
    <row r="25" spans="1:9" ht="21.95" customHeight="1" x14ac:dyDescent="0.3">
      <c r="A25" s="10" t="s">
        <v>22</v>
      </c>
      <c r="B25" s="6" t="s">
        <v>23</v>
      </c>
      <c r="C25" s="42">
        <f t="shared" si="0"/>
        <v>156235.41666666666</v>
      </c>
      <c r="D25" s="27"/>
      <c r="E25" s="27">
        <f>E23*1000/12/E24</f>
        <v>156235.41666666666</v>
      </c>
    </row>
    <row r="26" spans="1:9" ht="25.5" x14ac:dyDescent="0.3">
      <c r="A26" s="7" t="s">
        <v>19</v>
      </c>
      <c r="B26" s="6" t="s">
        <v>2</v>
      </c>
      <c r="C26" s="42">
        <f t="shared" si="0"/>
        <v>22633.8</v>
      </c>
      <c r="D26" s="46"/>
      <c r="E26" s="26">
        <v>22633.8</v>
      </c>
    </row>
    <row r="27" spans="1:9" x14ac:dyDescent="0.3">
      <c r="A27" s="10" t="s">
        <v>4</v>
      </c>
      <c r="B27" s="11" t="s">
        <v>3</v>
      </c>
      <c r="C27" s="42">
        <f t="shared" si="0"/>
        <v>30</v>
      </c>
      <c r="D27" s="26"/>
      <c r="E27" s="26">
        <v>30</v>
      </c>
    </row>
    <row r="28" spans="1:9" ht="21.95" customHeight="1" x14ac:dyDescent="0.3">
      <c r="A28" s="10" t="s">
        <v>22</v>
      </c>
      <c r="B28" s="6" t="s">
        <v>23</v>
      </c>
      <c r="C28" s="42">
        <f t="shared" si="0"/>
        <v>62871.666666666664</v>
      </c>
      <c r="D28" s="27"/>
      <c r="E28" s="27">
        <f>E26*1000/12/E27</f>
        <v>62871.666666666664</v>
      </c>
    </row>
    <row r="29" spans="1:9" ht="25.5" x14ac:dyDescent="0.3">
      <c r="A29" s="5" t="s">
        <v>5</v>
      </c>
      <c r="B29" s="6" t="s">
        <v>2</v>
      </c>
      <c r="C29" s="42">
        <f t="shared" si="0"/>
        <v>12507.5</v>
      </c>
      <c r="D29" s="25"/>
      <c r="E29" s="26">
        <v>12507.5</v>
      </c>
    </row>
    <row r="30" spans="1:9" ht="36.75" x14ac:dyDescent="0.3">
      <c r="A30" s="12" t="s">
        <v>6</v>
      </c>
      <c r="B30" s="6" t="s">
        <v>2</v>
      </c>
      <c r="C30" s="42">
        <f t="shared" si="0"/>
        <v>4651.2</v>
      </c>
      <c r="D30" s="27"/>
      <c r="E30" s="27">
        <f>2978.5+1672.7</f>
        <v>4651.2</v>
      </c>
    </row>
    <row r="31" spans="1:9" ht="25.5" x14ac:dyDescent="0.3">
      <c r="A31" s="12" t="s">
        <v>7</v>
      </c>
      <c r="B31" s="6" t="s">
        <v>2</v>
      </c>
      <c r="C31" s="42">
        <f t="shared" si="0"/>
        <v>307.5</v>
      </c>
      <c r="D31" s="27"/>
      <c r="E31" s="27">
        <v>307.5</v>
      </c>
      <c r="F31" s="53"/>
      <c r="G31" s="53"/>
      <c r="H31" s="53"/>
      <c r="I31" s="53"/>
    </row>
    <row r="32" spans="1:9" ht="36.75" x14ac:dyDescent="0.3">
      <c r="A32" s="12" t="s">
        <v>8</v>
      </c>
      <c r="B32" s="6" t="s">
        <v>2</v>
      </c>
      <c r="C32" s="42">
        <f t="shared" si="0"/>
        <v>7247.5</v>
      </c>
      <c r="D32" s="27"/>
      <c r="E32" s="27">
        <v>7247.5</v>
      </c>
      <c r="F32" s="54"/>
      <c r="G32" s="54"/>
      <c r="H32" s="54"/>
      <c r="I32" s="54"/>
    </row>
    <row r="33" spans="1:5" ht="38.25" customHeight="1" x14ac:dyDescent="0.3">
      <c r="A33" s="12" t="s">
        <v>9</v>
      </c>
      <c r="B33" s="6" t="s">
        <v>2</v>
      </c>
      <c r="C33" s="42">
        <f t="shared" si="0"/>
        <v>2405</v>
      </c>
      <c r="D33" s="27"/>
      <c r="E33" s="27">
        <f>219.4+1477.6+708</f>
        <v>2405</v>
      </c>
    </row>
    <row r="34" spans="1:5" x14ac:dyDescent="0.3">
      <c r="E34" s="31" t="s">
        <v>27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3" workbookViewId="0">
      <selection activeCell="D32" sqref="D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5.85546875" style="31" customWidth="1"/>
    <col min="6" max="6" width="11.140625" style="29" customWidth="1"/>
    <col min="7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83</v>
      </c>
      <c r="B2" s="68"/>
      <c r="C2" s="68"/>
      <c r="D2" s="68"/>
      <c r="E2" s="68"/>
    </row>
    <row r="3" spans="1:7" x14ac:dyDescent="0.3">
      <c r="A3" s="1"/>
    </row>
    <row r="4" spans="1:7" ht="42" customHeight="1" x14ac:dyDescent="0.3">
      <c r="A4" s="74" t="s">
        <v>34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5" t="s">
        <v>15</v>
      </c>
      <c r="C9" s="73" t="s">
        <v>75</v>
      </c>
      <c r="D9" s="73"/>
      <c r="E9" s="73"/>
      <c r="F9" s="26" t="s">
        <v>52</v>
      </c>
    </row>
    <row r="10" spans="1:7" ht="40.5" x14ac:dyDescent="0.3">
      <c r="A10" s="71"/>
      <c r="B10" s="75"/>
      <c r="C10" s="32" t="s">
        <v>16</v>
      </c>
      <c r="D10" s="32" t="s">
        <v>17</v>
      </c>
      <c r="E10" s="33" t="s">
        <v>11</v>
      </c>
      <c r="F10" s="26"/>
    </row>
    <row r="11" spans="1:7" x14ac:dyDescent="0.3">
      <c r="A11" s="5" t="s">
        <v>18</v>
      </c>
      <c r="B11" s="6" t="s">
        <v>10</v>
      </c>
      <c r="C11" s="42">
        <f>E11</f>
        <v>47</v>
      </c>
      <c r="D11" s="42"/>
      <c r="E11" s="42">
        <v>47</v>
      </c>
      <c r="F11" s="26"/>
    </row>
    <row r="12" spans="1:7" ht="25.5" x14ac:dyDescent="0.3">
      <c r="A12" s="10" t="s">
        <v>20</v>
      </c>
      <c r="B12" s="6" t="s">
        <v>2</v>
      </c>
      <c r="C12" s="42">
        <f t="shared" ref="C12:C33" si="0">E12</f>
        <v>2312.4982978723406</v>
      </c>
      <c r="D12" s="27"/>
      <c r="E12" s="27">
        <f>(E13-E32)/E11</f>
        <v>2312.4982978723406</v>
      </c>
      <c r="F12" s="26"/>
    </row>
    <row r="13" spans="1:7" ht="25.5" x14ac:dyDescent="0.3">
      <c r="A13" s="5" t="s">
        <v>60</v>
      </c>
      <c r="B13" s="6" t="s">
        <v>2</v>
      </c>
      <c r="C13" s="42">
        <f t="shared" si="0"/>
        <v>127981.12</v>
      </c>
      <c r="D13" s="42"/>
      <c r="E13" s="42">
        <f>E15+E29+E30+E31+E32+E33</f>
        <v>127981.12</v>
      </c>
      <c r="F13" s="26"/>
    </row>
    <row r="14" spans="1:7" x14ac:dyDescent="0.3">
      <c r="A14" s="8" t="s">
        <v>0</v>
      </c>
      <c r="B14" s="9"/>
      <c r="C14" s="42">
        <f t="shared" si="0"/>
        <v>0</v>
      </c>
      <c r="D14" s="27"/>
      <c r="E14" s="27">
        <v>0</v>
      </c>
      <c r="F14" s="26"/>
      <c r="G14" s="31"/>
    </row>
    <row r="15" spans="1:7" ht="25.5" x14ac:dyDescent="0.3">
      <c r="A15" s="5" t="s">
        <v>55</v>
      </c>
      <c r="B15" s="6" t="s">
        <v>2</v>
      </c>
      <c r="C15" s="42">
        <f t="shared" si="0"/>
        <v>92789.88</v>
      </c>
      <c r="D15" s="42"/>
      <c r="E15" s="58">
        <f>E17+E20+E23+E26</f>
        <v>92789.88</v>
      </c>
      <c r="F15" s="26"/>
    </row>
    <row r="16" spans="1:7" x14ac:dyDescent="0.3">
      <c r="A16" s="8" t="s">
        <v>1</v>
      </c>
      <c r="B16" s="9"/>
      <c r="C16" s="42">
        <f t="shared" si="0"/>
        <v>0</v>
      </c>
      <c r="D16" s="27"/>
      <c r="E16" s="27">
        <v>0</v>
      </c>
      <c r="F16" s="26"/>
    </row>
    <row r="17" spans="1:10" s="18" customFormat="1" ht="25.5" x14ac:dyDescent="0.3">
      <c r="A17" s="20" t="s">
        <v>25</v>
      </c>
      <c r="B17" s="17" t="s">
        <v>2</v>
      </c>
      <c r="C17" s="42">
        <f t="shared" si="0"/>
        <v>5976.3</v>
      </c>
      <c r="D17" s="42"/>
      <c r="E17" s="58">
        <v>5976.3</v>
      </c>
      <c r="F17" s="26"/>
      <c r="G17" s="29"/>
    </row>
    <row r="18" spans="1:10" s="18" customFormat="1" x14ac:dyDescent="0.3">
      <c r="A18" s="21" t="s">
        <v>4</v>
      </c>
      <c r="B18" s="22" t="s">
        <v>3</v>
      </c>
      <c r="C18" s="42">
        <f t="shared" si="0"/>
        <v>1</v>
      </c>
      <c r="D18" s="27"/>
      <c r="E18" s="28">
        <v>1</v>
      </c>
      <c r="F18" s="26"/>
      <c r="G18" s="29"/>
    </row>
    <row r="19" spans="1:10" s="18" customFormat="1" ht="21.95" customHeight="1" x14ac:dyDescent="0.3">
      <c r="A19" s="21" t="s">
        <v>22</v>
      </c>
      <c r="B19" s="17" t="s">
        <v>23</v>
      </c>
      <c r="C19" s="42">
        <f t="shared" si="0"/>
        <v>1992100</v>
      </c>
      <c r="D19" s="27"/>
      <c r="E19" s="27">
        <f>E17*1000/3/E18</f>
        <v>1992100</v>
      </c>
      <c r="F19" s="26"/>
      <c r="G19" s="29"/>
    </row>
    <row r="20" spans="1:10" s="18" customFormat="1" ht="25.5" x14ac:dyDescent="0.3">
      <c r="A20" s="20" t="s">
        <v>26</v>
      </c>
      <c r="B20" s="17" t="s">
        <v>2</v>
      </c>
      <c r="C20" s="42">
        <f t="shared" si="0"/>
        <v>63771.22</v>
      </c>
      <c r="D20" s="42"/>
      <c r="E20" s="58">
        <v>63771.22</v>
      </c>
      <c r="F20" s="26"/>
      <c r="G20" s="29"/>
    </row>
    <row r="21" spans="1:10" s="18" customFormat="1" x14ac:dyDescent="0.3">
      <c r="A21" s="21" t="s">
        <v>4</v>
      </c>
      <c r="B21" s="22" t="s">
        <v>3</v>
      </c>
      <c r="C21" s="42">
        <f t="shared" si="0"/>
        <v>28</v>
      </c>
      <c r="D21" s="27"/>
      <c r="E21" s="28">
        <v>28</v>
      </c>
      <c r="F21" s="26"/>
      <c r="G21" s="29"/>
    </row>
    <row r="22" spans="1:10" ht="21.95" customHeight="1" x14ac:dyDescent="0.3">
      <c r="A22" s="10" t="s">
        <v>22</v>
      </c>
      <c r="B22" s="6" t="s">
        <v>23</v>
      </c>
      <c r="C22" s="42">
        <f t="shared" si="0"/>
        <v>759181.19047619042</v>
      </c>
      <c r="D22" s="27"/>
      <c r="E22" s="27">
        <f>E20*1000/3/E21</f>
        <v>759181.19047619042</v>
      </c>
      <c r="F22" s="26"/>
    </row>
    <row r="23" spans="1:10" ht="39" x14ac:dyDescent="0.3">
      <c r="A23" s="14" t="s">
        <v>21</v>
      </c>
      <c r="B23" s="6" t="s">
        <v>2</v>
      </c>
      <c r="C23" s="42">
        <f t="shared" si="0"/>
        <v>6477.66</v>
      </c>
      <c r="D23" s="42"/>
      <c r="E23" s="59">
        <v>6477.66</v>
      </c>
      <c r="F23" s="26"/>
    </row>
    <row r="24" spans="1:10" x14ac:dyDescent="0.3">
      <c r="A24" s="10" t="s">
        <v>4</v>
      </c>
      <c r="B24" s="11" t="s">
        <v>3</v>
      </c>
      <c r="C24" s="42">
        <f t="shared" si="0"/>
        <v>4</v>
      </c>
      <c r="D24" s="27"/>
      <c r="E24" s="28">
        <v>4</v>
      </c>
      <c r="F24" s="26"/>
    </row>
    <row r="25" spans="1:10" ht="21.95" customHeight="1" x14ac:dyDescent="0.3">
      <c r="A25" s="10" t="s">
        <v>22</v>
      </c>
      <c r="B25" s="6" t="s">
        <v>23</v>
      </c>
      <c r="C25" s="42">
        <f t="shared" si="0"/>
        <v>539805</v>
      </c>
      <c r="D25" s="27"/>
      <c r="E25" s="27">
        <f>E23*1000/3/E24</f>
        <v>539805</v>
      </c>
      <c r="F25" s="26"/>
    </row>
    <row r="26" spans="1:10" ht="25.5" x14ac:dyDescent="0.3">
      <c r="A26" s="7" t="s">
        <v>19</v>
      </c>
      <c r="B26" s="6" t="s">
        <v>2</v>
      </c>
      <c r="C26" s="42">
        <f t="shared" si="0"/>
        <v>16564.7</v>
      </c>
      <c r="D26" s="42"/>
      <c r="E26" s="58">
        <v>16564.7</v>
      </c>
      <c r="F26" s="26"/>
    </row>
    <row r="27" spans="1:10" x14ac:dyDescent="0.3">
      <c r="A27" s="10" t="s">
        <v>4</v>
      </c>
      <c r="B27" s="11" t="s">
        <v>3</v>
      </c>
      <c r="C27" s="42">
        <f t="shared" si="0"/>
        <v>15</v>
      </c>
      <c r="D27" s="27"/>
      <c r="E27" s="28">
        <v>15</v>
      </c>
      <c r="F27" s="26"/>
    </row>
    <row r="28" spans="1:10" ht="21.95" customHeight="1" x14ac:dyDescent="0.3">
      <c r="A28" s="10" t="s">
        <v>22</v>
      </c>
      <c r="B28" s="6" t="s">
        <v>23</v>
      </c>
      <c r="C28" s="42">
        <f t="shared" si="0"/>
        <v>368104.44444444444</v>
      </c>
      <c r="D28" s="27"/>
      <c r="E28" s="27">
        <f>E26*1000/3/E27</f>
        <v>368104.44444444444</v>
      </c>
      <c r="F28" s="26"/>
    </row>
    <row r="29" spans="1:10" ht="25.5" x14ac:dyDescent="0.3">
      <c r="A29" s="5" t="s">
        <v>5</v>
      </c>
      <c r="B29" s="6" t="s">
        <v>2</v>
      </c>
      <c r="C29" s="42">
        <f t="shared" si="0"/>
        <v>11186.34</v>
      </c>
      <c r="D29" s="42"/>
      <c r="E29" s="58">
        <f>10656.74+529.6</f>
        <v>11186.34</v>
      </c>
      <c r="F29" s="55"/>
      <c r="G29" s="53"/>
      <c r="H29" s="53"/>
      <c r="I29" s="53"/>
      <c r="J29" s="53"/>
    </row>
    <row r="30" spans="1:10" ht="36.75" x14ac:dyDescent="0.3">
      <c r="A30" s="12" t="s">
        <v>6</v>
      </c>
      <c r="B30" s="6" t="s">
        <v>2</v>
      </c>
      <c r="C30" s="42">
        <f t="shared" si="0"/>
        <v>2062</v>
      </c>
      <c r="D30" s="27"/>
      <c r="E30" s="27">
        <v>2062</v>
      </c>
      <c r="F30" s="55"/>
      <c r="G30" s="53"/>
      <c r="H30" s="53"/>
      <c r="I30" s="53"/>
      <c r="J30" s="53"/>
    </row>
    <row r="31" spans="1:10" ht="25.5" x14ac:dyDescent="0.3">
      <c r="A31" s="12" t="s">
        <v>7</v>
      </c>
      <c r="B31" s="6" t="s">
        <v>2</v>
      </c>
      <c r="C31" s="42">
        <f t="shared" si="0"/>
        <v>766.7</v>
      </c>
      <c r="D31" s="27"/>
      <c r="E31" s="27">
        <v>766.7</v>
      </c>
      <c r="F31" s="55"/>
      <c r="G31" s="53"/>
      <c r="H31" s="53"/>
      <c r="I31" s="53"/>
      <c r="J31" s="18"/>
    </row>
    <row r="32" spans="1:10" ht="36.75" x14ac:dyDescent="0.3">
      <c r="A32" s="12" t="s">
        <v>8</v>
      </c>
      <c r="B32" s="6" t="s">
        <v>2</v>
      </c>
      <c r="C32" s="42">
        <f t="shared" si="0"/>
        <v>19293.7</v>
      </c>
      <c r="D32" s="27"/>
      <c r="E32" s="27">
        <v>19293.7</v>
      </c>
      <c r="F32" s="26"/>
    </row>
    <row r="33" spans="1:6" ht="38.25" customHeight="1" x14ac:dyDescent="0.3">
      <c r="A33" s="12" t="s">
        <v>9</v>
      </c>
      <c r="B33" s="6" t="s">
        <v>2</v>
      </c>
      <c r="C33" s="42">
        <f t="shared" si="0"/>
        <v>1882.5</v>
      </c>
      <c r="D33" s="27"/>
      <c r="E33" s="27">
        <f>303.5+1579</f>
        <v>1882.5</v>
      </c>
      <c r="F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12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31" customWidth="1"/>
    <col min="4" max="4" width="13.5703125" style="31" customWidth="1"/>
    <col min="5" max="5" width="13.85546875" style="31" customWidth="1"/>
    <col min="6" max="6" width="11.28515625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77</v>
      </c>
      <c r="B2" s="68"/>
      <c r="C2" s="68"/>
      <c r="D2" s="68"/>
      <c r="E2" s="68"/>
    </row>
    <row r="3" spans="1:7" x14ac:dyDescent="0.3">
      <c r="A3" s="1"/>
    </row>
    <row r="4" spans="1:7" ht="49.5" customHeight="1" x14ac:dyDescent="0.3">
      <c r="A4" s="74" t="s">
        <v>35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5" t="s">
        <v>15</v>
      </c>
      <c r="C9" s="73" t="s">
        <v>75</v>
      </c>
      <c r="D9" s="73"/>
      <c r="E9" s="73"/>
      <c r="F9" s="26" t="s">
        <v>51</v>
      </c>
    </row>
    <row r="10" spans="1:7" ht="40.5" x14ac:dyDescent="0.3">
      <c r="A10" s="71"/>
      <c r="B10" s="75"/>
      <c r="C10" s="32" t="s">
        <v>16</v>
      </c>
      <c r="D10" s="32" t="s">
        <v>17</v>
      </c>
      <c r="E10" s="33" t="s">
        <v>11</v>
      </c>
      <c r="F10" s="26" t="s">
        <v>27</v>
      </c>
    </row>
    <row r="11" spans="1:7" x14ac:dyDescent="0.3">
      <c r="A11" s="5" t="s">
        <v>18</v>
      </c>
      <c r="B11" s="6" t="s">
        <v>10</v>
      </c>
      <c r="C11" s="42">
        <f>E11</f>
        <v>57</v>
      </c>
      <c r="D11" s="42"/>
      <c r="E11" s="42">
        <v>57</v>
      </c>
      <c r="F11" s="26"/>
    </row>
    <row r="12" spans="1:7" ht="25.5" x14ac:dyDescent="0.3">
      <c r="A12" s="10" t="s">
        <v>20</v>
      </c>
      <c r="B12" s="6" t="s">
        <v>2</v>
      </c>
      <c r="C12" s="42">
        <f t="shared" ref="C12:C32" si="0">E12</f>
        <v>2756.1789473684212</v>
      </c>
      <c r="D12" s="27"/>
      <c r="E12" s="27">
        <f>(E13-E32)/E11</f>
        <v>2756.1789473684212</v>
      </c>
      <c r="F12" s="26"/>
    </row>
    <row r="13" spans="1:7" ht="25.5" x14ac:dyDescent="0.3">
      <c r="A13" s="5" t="s">
        <v>61</v>
      </c>
      <c r="B13" s="6" t="s">
        <v>2</v>
      </c>
      <c r="C13" s="42">
        <f t="shared" si="0"/>
        <v>172123.40000000002</v>
      </c>
      <c r="D13" s="42"/>
      <c r="E13" s="42">
        <f>E15+E29+E30+E31+E32+E33</f>
        <v>172123.40000000002</v>
      </c>
      <c r="F13" s="26"/>
      <c r="G13" s="2" t="s">
        <v>27</v>
      </c>
    </row>
    <row r="14" spans="1:7" x14ac:dyDescent="0.3">
      <c r="A14" s="8" t="s">
        <v>0</v>
      </c>
      <c r="B14" s="9"/>
      <c r="C14" s="42">
        <f t="shared" si="0"/>
        <v>0</v>
      </c>
      <c r="D14" s="27"/>
      <c r="E14" s="27"/>
      <c r="F14" s="26"/>
      <c r="G14" s="15"/>
    </row>
    <row r="15" spans="1:7" ht="25.5" x14ac:dyDescent="0.3">
      <c r="A15" s="5" t="s">
        <v>62</v>
      </c>
      <c r="B15" s="6" t="s">
        <v>2</v>
      </c>
      <c r="C15" s="42">
        <f t="shared" si="0"/>
        <v>131933</v>
      </c>
      <c r="D15" s="42"/>
      <c r="E15" s="42">
        <f>E17+E20+E23+E26</f>
        <v>131933</v>
      </c>
      <c r="F15" s="26"/>
    </row>
    <row r="16" spans="1:7" x14ac:dyDescent="0.3">
      <c r="A16" s="8" t="s">
        <v>1</v>
      </c>
      <c r="B16" s="9"/>
      <c r="C16" s="42">
        <f t="shared" si="0"/>
        <v>0</v>
      </c>
      <c r="D16" s="27"/>
      <c r="E16" s="27">
        <v>0</v>
      </c>
      <c r="F16" s="26">
        <v>0</v>
      </c>
    </row>
    <row r="17" spans="1:11" s="18" customFormat="1" ht="25.5" x14ac:dyDescent="0.3">
      <c r="A17" s="20" t="s">
        <v>25</v>
      </c>
      <c r="B17" s="17" t="s">
        <v>2</v>
      </c>
      <c r="C17" s="42">
        <f t="shared" si="0"/>
        <v>13205.5</v>
      </c>
      <c r="D17" s="42"/>
      <c r="E17" s="42">
        <v>13205.5</v>
      </c>
      <c r="F17" s="26">
        <v>0</v>
      </c>
    </row>
    <row r="18" spans="1:11" s="18" customFormat="1" x14ac:dyDescent="0.3">
      <c r="A18" s="21" t="s">
        <v>4</v>
      </c>
      <c r="B18" s="22" t="s">
        <v>3</v>
      </c>
      <c r="C18" s="42">
        <f t="shared" si="0"/>
        <v>2</v>
      </c>
      <c r="D18" s="27"/>
      <c r="E18" s="27">
        <v>2</v>
      </c>
      <c r="F18" s="26">
        <v>0</v>
      </c>
    </row>
    <row r="19" spans="1:11" s="18" customFormat="1" ht="21.95" customHeight="1" x14ac:dyDescent="0.3">
      <c r="A19" s="21" t="s">
        <v>22</v>
      </c>
      <c r="B19" s="17" t="s">
        <v>23</v>
      </c>
      <c r="C19" s="42">
        <f t="shared" si="0"/>
        <v>550229.16666666663</v>
      </c>
      <c r="D19" s="27"/>
      <c r="E19" s="27">
        <f>E17/E18/12*1000</f>
        <v>550229.16666666663</v>
      </c>
      <c r="F19" s="26">
        <v>0</v>
      </c>
    </row>
    <row r="20" spans="1:11" s="18" customFormat="1" ht="25.5" x14ac:dyDescent="0.3">
      <c r="A20" s="20" t="s">
        <v>26</v>
      </c>
      <c r="B20" s="17" t="s">
        <v>2</v>
      </c>
      <c r="C20" s="42">
        <f t="shared" si="0"/>
        <v>95672.2</v>
      </c>
      <c r="D20" s="42"/>
      <c r="E20" s="42">
        <v>95672.2</v>
      </c>
      <c r="F20" s="26"/>
    </row>
    <row r="21" spans="1:11" x14ac:dyDescent="0.3">
      <c r="A21" s="10" t="s">
        <v>4</v>
      </c>
      <c r="B21" s="11" t="s">
        <v>3</v>
      </c>
      <c r="C21" s="42">
        <f t="shared" si="0"/>
        <v>21</v>
      </c>
      <c r="D21" s="27"/>
      <c r="E21" s="27">
        <v>21</v>
      </c>
      <c r="F21" s="26"/>
    </row>
    <row r="22" spans="1:11" ht="21.95" customHeight="1" x14ac:dyDescent="0.3">
      <c r="A22" s="10" t="s">
        <v>22</v>
      </c>
      <c r="B22" s="6" t="s">
        <v>23</v>
      </c>
      <c r="C22" s="42">
        <f t="shared" si="0"/>
        <v>379651.58730158728</v>
      </c>
      <c r="D22" s="27"/>
      <c r="E22" s="27">
        <f>E20*1000/12/E21</f>
        <v>379651.58730158728</v>
      </c>
      <c r="F22" s="26"/>
    </row>
    <row r="23" spans="1:11" ht="39" x14ac:dyDescent="0.3">
      <c r="A23" s="14" t="s">
        <v>21</v>
      </c>
      <c r="B23" s="6" t="s">
        <v>2</v>
      </c>
      <c r="C23" s="42">
        <f t="shared" si="0"/>
        <v>9471.2000000000007</v>
      </c>
      <c r="D23" s="42"/>
      <c r="E23" s="42">
        <v>9471.2000000000007</v>
      </c>
      <c r="F23" s="26"/>
    </row>
    <row r="24" spans="1:11" x14ac:dyDescent="0.3">
      <c r="A24" s="10" t="s">
        <v>4</v>
      </c>
      <c r="B24" s="11" t="s">
        <v>3</v>
      </c>
      <c r="C24" s="42">
        <f t="shared" si="0"/>
        <v>3</v>
      </c>
      <c r="D24" s="27"/>
      <c r="E24" s="27">
        <v>3</v>
      </c>
      <c r="F24" s="26"/>
    </row>
    <row r="25" spans="1:11" ht="21.95" customHeight="1" x14ac:dyDescent="0.3">
      <c r="A25" s="10" t="s">
        <v>22</v>
      </c>
      <c r="B25" s="6" t="s">
        <v>23</v>
      </c>
      <c r="C25" s="42">
        <f t="shared" si="0"/>
        <v>263088.88888888888</v>
      </c>
      <c r="D25" s="27"/>
      <c r="E25" s="27">
        <f>E23*1000/12/E24</f>
        <v>263088.88888888888</v>
      </c>
      <c r="F25" s="26"/>
    </row>
    <row r="26" spans="1:11" ht="25.5" x14ac:dyDescent="0.3">
      <c r="A26" s="7" t="s">
        <v>19</v>
      </c>
      <c r="B26" s="6" t="s">
        <v>2</v>
      </c>
      <c r="C26" s="42">
        <f t="shared" si="0"/>
        <v>13584.1</v>
      </c>
      <c r="D26" s="42"/>
      <c r="E26" s="42">
        <v>13584.1</v>
      </c>
      <c r="F26" s="26"/>
    </row>
    <row r="27" spans="1:11" x14ac:dyDescent="0.3">
      <c r="A27" s="10" t="s">
        <v>4</v>
      </c>
      <c r="B27" s="11" t="s">
        <v>3</v>
      </c>
      <c r="C27" s="42">
        <f t="shared" si="0"/>
        <v>11</v>
      </c>
      <c r="D27" s="27"/>
      <c r="E27" s="27">
        <v>11</v>
      </c>
      <c r="F27" s="26"/>
    </row>
    <row r="28" spans="1:11" ht="21.95" customHeight="1" x14ac:dyDescent="0.3">
      <c r="A28" s="10" t="s">
        <v>22</v>
      </c>
      <c r="B28" s="6" t="s">
        <v>23</v>
      </c>
      <c r="C28" s="42">
        <f t="shared" si="0"/>
        <v>102909.84848484848</v>
      </c>
      <c r="D28" s="27"/>
      <c r="E28" s="27">
        <f>E26*1000/12/E27</f>
        <v>102909.84848484848</v>
      </c>
      <c r="F28" s="26"/>
    </row>
    <row r="29" spans="1:11" ht="25.5" x14ac:dyDescent="0.3">
      <c r="A29" s="5" t="s">
        <v>5</v>
      </c>
      <c r="B29" s="6" t="s">
        <v>2</v>
      </c>
      <c r="C29" s="42">
        <f t="shared" si="0"/>
        <v>14564.6</v>
      </c>
      <c r="D29" s="27"/>
      <c r="E29" s="27">
        <v>14564.6</v>
      </c>
      <c r="F29" s="56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6" t="s">
        <v>2</v>
      </c>
      <c r="C30" s="42">
        <f t="shared" si="0"/>
        <v>8825</v>
      </c>
      <c r="D30" s="27"/>
      <c r="E30" s="27">
        <f>1227+7598</f>
        <v>8825</v>
      </c>
      <c r="F30" s="56"/>
      <c r="G30" s="53"/>
      <c r="H30" s="53"/>
      <c r="I30" s="53"/>
      <c r="J30" s="53"/>
      <c r="K30" s="18"/>
    </row>
    <row r="31" spans="1:11" ht="25.5" x14ac:dyDescent="0.3">
      <c r="A31" s="12" t="s">
        <v>7</v>
      </c>
      <c r="B31" s="6" t="s">
        <v>2</v>
      </c>
      <c r="C31" s="42">
        <f t="shared" si="0"/>
        <v>265.5</v>
      </c>
      <c r="D31" s="27"/>
      <c r="E31" s="27">
        <v>265.5</v>
      </c>
      <c r="F31" s="20">
        <v>0</v>
      </c>
      <c r="G31" s="18"/>
      <c r="H31" s="18"/>
      <c r="I31" s="18"/>
      <c r="J31" s="18"/>
      <c r="K31" s="18"/>
    </row>
    <row r="32" spans="1:11" ht="36.75" x14ac:dyDescent="0.3">
      <c r="A32" s="12" t="s">
        <v>8</v>
      </c>
      <c r="B32" s="6" t="s">
        <v>2</v>
      </c>
      <c r="C32" s="42">
        <f t="shared" si="0"/>
        <v>15021.2</v>
      </c>
      <c r="D32" s="27"/>
      <c r="E32" s="27">
        <v>15021.2</v>
      </c>
      <c r="F32" s="26">
        <v>0</v>
      </c>
    </row>
    <row r="33" spans="1:6" ht="38.25" customHeight="1" x14ac:dyDescent="0.3">
      <c r="A33" s="12" t="s">
        <v>9</v>
      </c>
      <c r="B33" s="6" t="s">
        <v>2</v>
      </c>
      <c r="C33" s="42">
        <f>E33</f>
        <v>1514.1</v>
      </c>
      <c r="D33" s="27"/>
      <c r="E33" s="27">
        <f>286.5+1227.6</f>
        <v>1514.1</v>
      </c>
      <c r="F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3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79</v>
      </c>
      <c r="B2" s="68"/>
      <c r="C2" s="68"/>
      <c r="D2" s="68"/>
      <c r="E2" s="68"/>
    </row>
    <row r="3" spans="1:7" x14ac:dyDescent="0.3">
      <c r="A3" s="1"/>
    </row>
    <row r="4" spans="1:7" ht="45.75" customHeight="1" x14ac:dyDescent="0.3">
      <c r="A4" s="74" t="s">
        <v>36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5" t="s">
        <v>15</v>
      </c>
      <c r="C9" s="73" t="s">
        <v>76</v>
      </c>
      <c r="D9" s="73"/>
      <c r="E9" s="73"/>
      <c r="F9" s="26"/>
    </row>
    <row r="10" spans="1:7" ht="40.5" x14ac:dyDescent="0.3">
      <c r="A10" s="71"/>
      <c r="B10" s="75"/>
      <c r="C10" s="32" t="s">
        <v>16</v>
      </c>
      <c r="D10" s="32" t="s">
        <v>17</v>
      </c>
      <c r="E10" s="33" t="s">
        <v>11</v>
      </c>
      <c r="F10" s="26"/>
    </row>
    <row r="11" spans="1:7" x14ac:dyDescent="0.3">
      <c r="A11" s="5" t="s">
        <v>18</v>
      </c>
      <c r="B11" s="6" t="s">
        <v>10</v>
      </c>
      <c r="C11" s="42">
        <f>E11</f>
        <v>6</v>
      </c>
      <c r="D11" s="42"/>
      <c r="E11" s="42">
        <v>6</v>
      </c>
      <c r="F11" s="26"/>
    </row>
    <row r="12" spans="1:7" ht="25.5" x14ac:dyDescent="0.3">
      <c r="A12" s="10" t="s">
        <v>20</v>
      </c>
      <c r="B12" s="6" t="s">
        <v>2</v>
      </c>
      <c r="C12" s="42">
        <f t="shared" ref="C12:C33" si="0">E12</f>
        <v>6565.2333333333336</v>
      </c>
      <c r="D12" s="27"/>
      <c r="E12" s="27">
        <f>(E13-E32)/E11</f>
        <v>6565.2333333333336</v>
      </c>
      <c r="F12" s="26"/>
    </row>
    <row r="13" spans="1:7" ht="25.5" x14ac:dyDescent="0.3">
      <c r="A13" s="5" t="s">
        <v>61</v>
      </c>
      <c r="B13" s="6" t="s">
        <v>2</v>
      </c>
      <c r="C13" s="42">
        <f t="shared" si="0"/>
        <v>43104.200000000004</v>
      </c>
      <c r="D13" s="27"/>
      <c r="E13" s="42">
        <f>E15+E29+E30+E31+E32+E33</f>
        <v>43104.200000000004</v>
      </c>
      <c r="F13" s="26"/>
    </row>
    <row r="14" spans="1:7" x14ac:dyDescent="0.3">
      <c r="A14" s="8" t="s">
        <v>0</v>
      </c>
      <c r="B14" s="9"/>
      <c r="C14" s="42">
        <f t="shared" si="0"/>
        <v>0</v>
      </c>
      <c r="D14" s="27"/>
      <c r="E14" s="27"/>
      <c r="F14" s="26"/>
      <c r="G14" s="15"/>
    </row>
    <row r="15" spans="1:7" ht="25.5" x14ac:dyDescent="0.3">
      <c r="A15" s="5" t="s">
        <v>63</v>
      </c>
      <c r="B15" s="6" t="s">
        <v>2</v>
      </c>
      <c r="C15" s="42">
        <f t="shared" si="0"/>
        <v>31230.800000000003</v>
      </c>
      <c r="D15" s="42"/>
      <c r="E15" s="26">
        <f>E17+E20+E23+E26</f>
        <v>31230.800000000003</v>
      </c>
      <c r="F15" s="26"/>
    </row>
    <row r="16" spans="1:7" x14ac:dyDescent="0.3">
      <c r="A16" s="8" t="s">
        <v>1</v>
      </c>
      <c r="B16" s="9"/>
      <c r="C16" s="42">
        <f t="shared" si="0"/>
        <v>0</v>
      </c>
      <c r="D16" s="27"/>
      <c r="E16" s="26"/>
      <c r="F16" s="26"/>
    </row>
    <row r="17" spans="1:10" s="18" customFormat="1" ht="25.5" x14ac:dyDescent="0.3">
      <c r="A17" s="20" t="s">
        <v>25</v>
      </c>
      <c r="B17" s="17" t="s">
        <v>2</v>
      </c>
      <c r="C17" s="42">
        <f t="shared" si="0"/>
        <v>0</v>
      </c>
      <c r="D17" s="27"/>
      <c r="E17" s="26"/>
      <c r="F17" s="26"/>
    </row>
    <row r="18" spans="1:10" s="18" customFormat="1" x14ac:dyDescent="0.3">
      <c r="A18" s="21" t="s">
        <v>4</v>
      </c>
      <c r="B18" s="22" t="s">
        <v>3</v>
      </c>
      <c r="C18" s="42">
        <f t="shared" si="0"/>
        <v>0</v>
      </c>
      <c r="D18" s="27"/>
      <c r="E18" s="26"/>
      <c r="F18" s="26"/>
    </row>
    <row r="19" spans="1:10" s="18" customFormat="1" ht="21.95" customHeight="1" x14ac:dyDescent="0.3">
      <c r="A19" s="21" t="s">
        <v>22</v>
      </c>
      <c r="B19" s="17" t="s">
        <v>23</v>
      </c>
      <c r="C19" s="42">
        <f t="shared" si="0"/>
        <v>0</v>
      </c>
      <c r="D19" s="27"/>
      <c r="E19" s="27"/>
      <c r="F19" s="27"/>
    </row>
    <row r="20" spans="1:10" s="18" customFormat="1" ht="25.5" x14ac:dyDescent="0.3">
      <c r="A20" s="20" t="s">
        <v>26</v>
      </c>
      <c r="B20" s="17" t="s">
        <v>2</v>
      </c>
      <c r="C20" s="42">
        <f t="shared" si="0"/>
        <v>12528.5</v>
      </c>
      <c r="D20" s="42"/>
      <c r="E20" s="26">
        <v>12528.5</v>
      </c>
      <c r="F20" s="26"/>
    </row>
    <row r="21" spans="1:10" s="18" customFormat="1" x14ac:dyDescent="0.3">
      <c r="A21" s="21" t="s">
        <v>4</v>
      </c>
      <c r="B21" s="22" t="s">
        <v>3</v>
      </c>
      <c r="C21" s="42">
        <f t="shared" si="0"/>
        <v>5</v>
      </c>
      <c r="D21" s="27"/>
      <c r="E21" s="26">
        <v>5</v>
      </c>
      <c r="F21" s="26"/>
    </row>
    <row r="22" spans="1:10" ht="21.95" customHeight="1" x14ac:dyDescent="0.3">
      <c r="A22" s="10" t="s">
        <v>22</v>
      </c>
      <c r="B22" s="6" t="s">
        <v>23</v>
      </c>
      <c r="C22" s="42">
        <f t="shared" si="0"/>
        <v>208808.33333333331</v>
      </c>
      <c r="D22" s="27"/>
      <c r="E22" s="27">
        <f>E20*1000/12/E21</f>
        <v>208808.33333333331</v>
      </c>
      <c r="F22" s="27"/>
    </row>
    <row r="23" spans="1:10" ht="39" x14ac:dyDescent="0.3">
      <c r="A23" s="14" t="s">
        <v>21</v>
      </c>
      <c r="B23" s="6" t="s">
        <v>2</v>
      </c>
      <c r="C23" s="42">
        <f t="shared" si="0"/>
        <v>2270.6</v>
      </c>
      <c r="D23" s="42"/>
      <c r="E23" s="26">
        <v>2270.6</v>
      </c>
      <c r="F23" s="26"/>
    </row>
    <row r="24" spans="1:10" x14ac:dyDescent="0.3">
      <c r="A24" s="10" t="s">
        <v>4</v>
      </c>
      <c r="B24" s="11" t="s">
        <v>3</v>
      </c>
      <c r="C24" s="42">
        <f t="shared" si="0"/>
        <v>1</v>
      </c>
      <c r="D24" s="27"/>
      <c r="E24" s="26">
        <v>1</v>
      </c>
      <c r="F24" s="26"/>
    </row>
    <row r="25" spans="1:10" ht="21.95" customHeight="1" x14ac:dyDescent="0.3">
      <c r="A25" s="10" t="s">
        <v>22</v>
      </c>
      <c r="B25" s="6" t="s">
        <v>23</v>
      </c>
      <c r="C25" s="42">
        <f t="shared" si="0"/>
        <v>189216.66666666666</v>
      </c>
      <c r="D25" s="27"/>
      <c r="E25" s="27">
        <f>E23*1000/12/E24</f>
        <v>189216.66666666666</v>
      </c>
      <c r="F25" s="27"/>
    </row>
    <row r="26" spans="1:10" ht="25.5" x14ac:dyDescent="0.3">
      <c r="A26" s="7" t="s">
        <v>19</v>
      </c>
      <c r="B26" s="6" t="s">
        <v>2</v>
      </c>
      <c r="C26" s="42">
        <f t="shared" si="0"/>
        <v>16431.7</v>
      </c>
      <c r="D26" s="42"/>
      <c r="E26" s="26">
        <v>16431.7</v>
      </c>
      <c r="F26" s="26"/>
    </row>
    <row r="27" spans="1:10" x14ac:dyDescent="0.3">
      <c r="A27" s="10" t="s">
        <v>4</v>
      </c>
      <c r="B27" s="11" t="s">
        <v>3</v>
      </c>
      <c r="C27" s="42">
        <f t="shared" si="0"/>
        <v>15</v>
      </c>
      <c r="D27" s="28"/>
      <c r="E27" s="26">
        <v>15</v>
      </c>
      <c r="F27" s="26"/>
    </row>
    <row r="28" spans="1:10" ht="21.95" customHeight="1" x14ac:dyDescent="0.3">
      <c r="A28" s="10" t="s">
        <v>22</v>
      </c>
      <c r="B28" s="6" t="s">
        <v>23</v>
      </c>
      <c r="C28" s="42">
        <f t="shared" si="0"/>
        <v>91287.222222222219</v>
      </c>
      <c r="D28" s="27"/>
      <c r="E28" s="27">
        <f>E26*1000/12/E27</f>
        <v>91287.222222222219</v>
      </c>
      <c r="F28" s="27"/>
      <c r="G28" s="53"/>
      <c r="H28" s="53"/>
      <c r="I28" s="53"/>
      <c r="J28" s="53"/>
    </row>
    <row r="29" spans="1:10" ht="25.5" x14ac:dyDescent="0.3">
      <c r="A29" s="5" t="s">
        <v>5</v>
      </c>
      <c r="B29" s="6" t="s">
        <v>2</v>
      </c>
      <c r="C29" s="42">
        <f t="shared" si="0"/>
        <v>3495.2</v>
      </c>
      <c r="D29" s="42"/>
      <c r="E29" s="56">
        <v>3495.2</v>
      </c>
      <c r="F29" s="56"/>
      <c r="G29" s="53"/>
      <c r="H29" s="53"/>
      <c r="I29" s="53"/>
      <c r="J29" s="53"/>
    </row>
    <row r="30" spans="1:10" ht="36.75" x14ac:dyDescent="0.3">
      <c r="A30" s="12" t="s">
        <v>6</v>
      </c>
      <c r="B30" s="6" t="s">
        <v>2</v>
      </c>
      <c r="C30" s="42">
        <f t="shared" si="0"/>
        <v>2961.6</v>
      </c>
      <c r="D30" s="42"/>
      <c r="E30" s="42">
        <v>2961.6</v>
      </c>
      <c r="F30" s="56"/>
      <c r="G30" s="53"/>
      <c r="H30" s="53"/>
      <c r="I30" s="53"/>
      <c r="J30" s="53"/>
    </row>
    <row r="31" spans="1:10" ht="25.5" x14ac:dyDescent="0.3">
      <c r="A31" s="12" t="s">
        <v>7</v>
      </c>
      <c r="B31" s="6" t="s">
        <v>2</v>
      </c>
      <c r="C31" s="42">
        <f t="shared" si="0"/>
        <v>171.4</v>
      </c>
      <c r="D31" s="27"/>
      <c r="E31" s="27">
        <v>171.4</v>
      </c>
      <c r="F31" s="20"/>
      <c r="G31" s="18"/>
      <c r="H31" s="18"/>
      <c r="I31" s="18"/>
      <c r="J31" s="18"/>
    </row>
    <row r="32" spans="1:10" ht="36.75" x14ac:dyDescent="0.3">
      <c r="A32" s="12" t="s">
        <v>8</v>
      </c>
      <c r="B32" s="6" t="s">
        <v>2</v>
      </c>
      <c r="C32" s="42">
        <f t="shared" si="0"/>
        <v>3712.8</v>
      </c>
      <c r="D32" s="27"/>
      <c r="E32" s="27">
        <v>3712.8</v>
      </c>
      <c r="F32" s="20"/>
      <c r="G32" s="18"/>
      <c r="H32" s="18"/>
      <c r="I32" s="18"/>
      <c r="J32" s="18"/>
    </row>
    <row r="33" spans="1:10" ht="38.25" customHeight="1" x14ac:dyDescent="0.3">
      <c r="A33" s="12" t="s">
        <v>9</v>
      </c>
      <c r="B33" s="6" t="s">
        <v>2</v>
      </c>
      <c r="C33" s="42">
        <f t="shared" si="0"/>
        <v>1532.4</v>
      </c>
      <c r="D33" s="27"/>
      <c r="E33" s="27">
        <f>10+1008.9+513.5</f>
        <v>1532.4</v>
      </c>
      <c r="F33" s="20"/>
      <c r="G33" s="18"/>
      <c r="H33" s="18"/>
      <c r="I33" s="18"/>
      <c r="J33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topLeftCell="A12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13.140625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83</v>
      </c>
      <c r="B2" s="68"/>
      <c r="C2" s="68"/>
      <c r="D2" s="68"/>
      <c r="E2" s="68"/>
    </row>
    <row r="3" spans="1:7" x14ac:dyDescent="0.3">
      <c r="A3" s="1"/>
    </row>
    <row r="4" spans="1:7" ht="48" customHeight="1" x14ac:dyDescent="0.3">
      <c r="A4" s="74" t="s">
        <v>37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5" t="s">
        <v>15</v>
      </c>
      <c r="C9" s="73" t="s">
        <v>76</v>
      </c>
      <c r="D9" s="73"/>
      <c r="E9" s="73"/>
      <c r="F9" s="26"/>
    </row>
    <row r="10" spans="1:7" ht="40.5" x14ac:dyDescent="0.3">
      <c r="A10" s="71"/>
      <c r="B10" s="75"/>
      <c r="C10" s="32" t="s">
        <v>16</v>
      </c>
      <c r="D10" s="32" t="s">
        <v>17</v>
      </c>
      <c r="E10" s="33" t="s">
        <v>11</v>
      </c>
      <c r="F10" s="26"/>
    </row>
    <row r="11" spans="1:7" x14ac:dyDescent="0.3">
      <c r="A11" s="5" t="s">
        <v>18</v>
      </c>
      <c r="B11" s="6" t="s">
        <v>10</v>
      </c>
      <c r="C11" s="42">
        <f>E11</f>
        <v>96</v>
      </c>
      <c r="D11" s="42"/>
      <c r="E11" s="42">
        <v>96</v>
      </c>
      <c r="F11" s="26"/>
    </row>
    <row r="12" spans="1:7" ht="25.5" x14ac:dyDescent="0.3">
      <c r="A12" s="10" t="s">
        <v>20</v>
      </c>
      <c r="B12" s="6" t="s">
        <v>2</v>
      </c>
      <c r="C12" s="42">
        <f t="shared" ref="C12:C33" si="0">E12</f>
        <v>1680.8083333333334</v>
      </c>
      <c r="D12" s="27"/>
      <c r="E12" s="27">
        <f>(E13-E32)/E11</f>
        <v>1680.8083333333334</v>
      </c>
      <c r="F12" s="26"/>
    </row>
    <row r="13" spans="1:7" ht="25.5" x14ac:dyDescent="0.3">
      <c r="A13" s="5" t="s">
        <v>64</v>
      </c>
      <c r="B13" s="6" t="s">
        <v>2</v>
      </c>
      <c r="C13" s="42">
        <f t="shared" si="0"/>
        <v>168575.2</v>
      </c>
      <c r="D13" s="42"/>
      <c r="E13" s="42">
        <f>E15+E29+E30+E31+E32+E33</f>
        <v>168575.2</v>
      </c>
      <c r="F13" s="26"/>
    </row>
    <row r="14" spans="1:7" x14ac:dyDescent="0.3">
      <c r="A14" s="8" t="s">
        <v>0</v>
      </c>
      <c r="B14" s="9"/>
      <c r="C14" s="42">
        <f t="shared" si="0"/>
        <v>0</v>
      </c>
      <c r="D14" s="27"/>
      <c r="E14" s="27"/>
      <c r="F14" s="26"/>
      <c r="G14" s="15"/>
    </row>
    <row r="15" spans="1:7" ht="25.5" x14ac:dyDescent="0.3">
      <c r="A15" s="5" t="s">
        <v>65</v>
      </c>
      <c r="B15" s="6" t="s">
        <v>2</v>
      </c>
      <c r="C15" s="42">
        <f t="shared" si="0"/>
        <v>134082.5</v>
      </c>
      <c r="D15" s="42"/>
      <c r="E15" s="28">
        <f>E17+E20+E23+E26</f>
        <v>134082.5</v>
      </c>
      <c r="F15" s="28"/>
    </row>
    <row r="16" spans="1:7" x14ac:dyDescent="0.3">
      <c r="A16" s="8" t="s">
        <v>1</v>
      </c>
      <c r="B16" s="9"/>
      <c r="C16" s="42">
        <f t="shared" si="0"/>
        <v>0</v>
      </c>
      <c r="D16" s="27"/>
      <c r="E16" s="26"/>
      <c r="F16" s="26"/>
    </row>
    <row r="17" spans="1:10" s="18" customFormat="1" ht="25.5" x14ac:dyDescent="0.3">
      <c r="A17" s="20" t="s">
        <v>25</v>
      </c>
      <c r="B17" s="17" t="s">
        <v>2</v>
      </c>
      <c r="C17" s="42">
        <f t="shared" si="0"/>
        <v>15143.1</v>
      </c>
      <c r="D17" s="42"/>
      <c r="E17" s="26">
        <v>15143.1</v>
      </c>
      <c r="F17" s="26"/>
    </row>
    <row r="18" spans="1:10" s="18" customFormat="1" x14ac:dyDescent="0.3">
      <c r="A18" s="21" t="s">
        <v>4</v>
      </c>
      <c r="B18" s="22" t="s">
        <v>3</v>
      </c>
      <c r="C18" s="42">
        <f t="shared" si="0"/>
        <v>3</v>
      </c>
      <c r="D18" s="27"/>
      <c r="E18" s="26">
        <v>3</v>
      </c>
      <c r="F18" s="26"/>
    </row>
    <row r="19" spans="1:10" s="18" customFormat="1" ht="21.95" customHeight="1" x14ac:dyDescent="0.3">
      <c r="A19" s="21" t="s">
        <v>22</v>
      </c>
      <c r="B19" s="17" t="s">
        <v>23</v>
      </c>
      <c r="C19" s="42">
        <f t="shared" si="0"/>
        <v>420641.66666666669</v>
      </c>
      <c r="D19" s="27"/>
      <c r="E19" s="27">
        <f>E17*1000/12/E18</f>
        <v>420641.66666666669</v>
      </c>
      <c r="F19" s="27"/>
    </row>
    <row r="20" spans="1:10" s="18" customFormat="1" ht="25.5" x14ac:dyDescent="0.3">
      <c r="A20" s="20" t="s">
        <v>26</v>
      </c>
      <c r="B20" s="17" t="s">
        <v>2</v>
      </c>
      <c r="C20" s="42">
        <f t="shared" si="0"/>
        <v>77321.2</v>
      </c>
      <c r="D20" s="42"/>
      <c r="E20" s="28">
        <v>77321.2</v>
      </c>
      <c r="F20" s="28"/>
    </row>
    <row r="21" spans="1:10" s="18" customFormat="1" x14ac:dyDescent="0.3">
      <c r="A21" s="21" t="s">
        <v>4</v>
      </c>
      <c r="B21" s="22" t="s">
        <v>3</v>
      </c>
      <c r="C21" s="42">
        <f t="shared" si="0"/>
        <v>25</v>
      </c>
      <c r="D21" s="27"/>
      <c r="E21" s="26">
        <v>25</v>
      </c>
      <c r="F21" s="26"/>
    </row>
    <row r="22" spans="1:10" ht="21.95" customHeight="1" x14ac:dyDescent="0.3">
      <c r="A22" s="10" t="s">
        <v>22</v>
      </c>
      <c r="B22" s="6" t="s">
        <v>23</v>
      </c>
      <c r="C22" s="42">
        <f t="shared" si="0"/>
        <v>257737.33333333331</v>
      </c>
      <c r="D22" s="27"/>
      <c r="E22" s="27">
        <f>E20*1000/12/E21</f>
        <v>257737.33333333331</v>
      </c>
      <c r="F22" s="27"/>
    </row>
    <row r="23" spans="1:10" ht="39" x14ac:dyDescent="0.3">
      <c r="A23" s="14" t="s">
        <v>21</v>
      </c>
      <c r="B23" s="6" t="s">
        <v>2</v>
      </c>
      <c r="C23" s="42">
        <f t="shared" si="0"/>
        <v>17440.7</v>
      </c>
      <c r="D23" s="42"/>
      <c r="E23" s="28">
        <v>17440.7</v>
      </c>
      <c r="F23" s="28"/>
    </row>
    <row r="24" spans="1:10" x14ac:dyDescent="0.3">
      <c r="A24" s="10" t="s">
        <v>4</v>
      </c>
      <c r="B24" s="11" t="s">
        <v>3</v>
      </c>
      <c r="C24" s="42">
        <f t="shared" si="0"/>
        <v>9</v>
      </c>
      <c r="D24" s="27"/>
      <c r="E24" s="26">
        <v>9</v>
      </c>
      <c r="F24" s="26"/>
    </row>
    <row r="25" spans="1:10" ht="21.95" customHeight="1" x14ac:dyDescent="0.3">
      <c r="A25" s="10" t="s">
        <v>22</v>
      </c>
      <c r="B25" s="6" t="s">
        <v>23</v>
      </c>
      <c r="C25" s="42">
        <f t="shared" si="0"/>
        <v>161487.96296296298</v>
      </c>
      <c r="D25" s="27"/>
      <c r="E25" s="27">
        <f>E23*1000/12/E24</f>
        <v>161487.96296296298</v>
      </c>
      <c r="F25" s="27"/>
    </row>
    <row r="26" spans="1:10" ht="25.5" x14ac:dyDescent="0.3">
      <c r="A26" s="7" t="s">
        <v>19</v>
      </c>
      <c r="B26" s="6" t="s">
        <v>2</v>
      </c>
      <c r="C26" s="42">
        <f t="shared" si="0"/>
        <v>24177.5</v>
      </c>
      <c r="D26" s="42"/>
      <c r="E26" s="26">
        <v>24177.5</v>
      </c>
      <c r="F26" s="26"/>
    </row>
    <row r="27" spans="1:10" x14ac:dyDescent="0.3">
      <c r="A27" s="10" t="s">
        <v>4</v>
      </c>
      <c r="B27" s="11" t="s">
        <v>3</v>
      </c>
      <c r="C27" s="42">
        <f t="shared" si="0"/>
        <v>32</v>
      </c>
      <c r="D27" s="27"/>
      <c r="E27" s="26">
        <v>32</v>
      </c>
      <c r="F27" s="26"/>
    </row>
    <row r="28" spans="1:10" ht="21.95" customHeight="1" x14ac:dyDescent="0.3">
      <c r="A28" s="10" t="s">
        <v>22</v>
      </c>
      <c r="B28" s="6" t="s">
        <v>23</v>
      </c>
      <c r="C28" s="42">
        <f t="shared" si="0"/>
        <v>62962.239583333336</v>
      </c>
      <c r="D28" s="27"/>
      <c r="E28" s="27">
        <f>E26*1000/12/E27</f>
        <v>62962.239583333336</v>
      </c>
      <c r="F28" s="27"/>
    </row>
    <row r="29" spans="1:10" ht="25.5" x14ac:dyDescent="0.3">
      <c r="A29" s="5" t="s">
        <v>5</v>
      </c>
      <c r="B29" s="6" t="s">
        <v>2</v>
      </c>
      <c r="C29" s="42">
        <f t="shared" si="0"/>
        <v>15424.6</v>
      </c>
      <c r="D29" s="42"/>
      <c r="E29" s="42">
        <v>15424.6</v>
      </c>
      <c r="F29" s="56"/>
      <c r="G29" s="53"/>
      <c r="H29" s="53"/>
      <c r="I29" s="53"/>
      <c r="J29" s="53"/>
    </row>
    <row r="30" spans="1:10" ht="36.75" x14ac:dyDescent="0.3">
      <c r="A30" s="12" t="s">
        <v>6</v>
      </c>
      <c r="B30" s="6" t="s">
        <v>2</v>
      </c>
      <c r="C30" s="42">
        <f t="shared" si="0"/>
        <v>8465</v>
      </c>
      <c r="D30" s="27"/>
      <c r="E30" s="27">
        <f>7360.6+1104.4</f>
        <v>8465</v>
      </c>
      <c r="F30" s="56"/>
      <c r="G30" s="53"/>
      <c r="H30" s="53"/>
      <c r="I30" s="53"/>
      <c r="J30" s="53"/>
    </row>
    <row r="31" spans="1:10" ht="25.5" x14ac:dyDescent="0.3">
      <c r="A31" s="12" t="s">
        <v>7</v>
      </c>
      <c r="B31" s="6" t="s">
        <v>2</v>
      </c>
      <c r="C31" s="42">
        <f t="shared" si="0"/>
        <v>860.5</v>
      </c>
      <c r="D31" s="27"/>
      <c r="E31" s="27">
        <v>860.5</v>
      </c>
      <c r="F31" s="20"/>
      <c r="G31" s="18"/>
      <c r="H31" s="18"/>
      <c r="I31" s="18"/>
      <c r="J31" s="18"/>
    </row>
    <row r="32" spans="1:10" ht="36.75" x14ac:dyDescent="0.3">
      <c r="A32" s="12" t="s">
        <v>8</v>
      </c>
      <c r="B32" s="6" t="s">
        <v>2</v>
      </c>
      <c r="C32" s="42">
        <f t="shared" si="0"/>
        <v>7217.6</v>
      </c>
      <c r="D32" s="27"/>
      <c r="E32" s="27">
        <v>7217.6</v>
      </c>
      <c r="F32" s="26"/>
    </row>
    <row r="33" spans="1:6" ht="38.25" customHeight="1" x14ac:dyDescent="0.3">
      <c r="A33" s="12" t="s">
        <v>9</v>
      </c>
      <c r="B33" s="6" t="s">
        <v>2</v>
      </c>
      <c r="C33" s="42">
        <f t="shared" si="0"/>
        <v>2525</v>
      </c>
      <c r="D33" s="27"/>
      <c r="E33" s="27">
        <f>383.6+2141.4</f>
        <v>2525</v>
      </c>
      <c r="F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13" workbookViewId="0">
      <selection activeCell="C11" sqref="C11:C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31" customWidth="1"/>
    <col min="5" max="5" width="14.140625" style="31" customWidth="1"/>
    <col min="6" max="7" width="12" style="29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78</v>
      </c>
      <c r="B2" s="68"/>
      <c r="C2" s="68"/>
      <c r="D2" s="68"/>
      <c r="E2" s="68"/>
    </row>
    <row r="3" spans="1:7" x14ac:dyDescent="0.3">
      <c r="A3" s="1"/>
    </row>
    <row r="4" spans="1:7" ht="48.75" customHeight="1" x14ac:dyDescent="0.3">
      <c r="A4" s="74" t="s">
        <v>38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2" t="s">
        <v>15</v>
      </c>
      <c r="C9" s="73" t="s">
        <v>75</v>
      </c>
      <c r="D9" s="73"/>
      <c r="E9" s="73"/>
    </row>
    <row r="10" spans="1:7" ht="40.5" x14ac:dyDescent="0.3">
      <c r="A10" s="71"/>
      <c r="B10" s="72"/>
      <c r="C10" s="32" t="s">
        <v>16</v>
      </c>
      <c r="D10" s="32" t="s">
        <v>17</v>
      </c>
      <c r="E10" s="33" t="s">
        <v>11</v>
      </c>
    </row>
    <row r="11" spans="1:7" x14ac:dyDescent="0.3">
      <c r="A11" s="5" t="s">
        <v>18</v>
      </c>
      <c r="B11" s="34" t="s">
        <v>10</v>
      </c>
      <c r="C11" s="42">
        <f>E11</f>
        <v>70</v>
      </c>
      <c r="D11" s="42"/>
      <c r="E11" s="42">
        <v>70</v>
      </c>
    </row>
    <row r="12" spans="1:7" ht="25.5" x14ac:dyDescent="0.3">
      <c r="A12" s="10" t="s">
        <v>20</v>
      </c>
      <c r="B12" s="34" t="s">
        <v>2</v>
      </c>
      <c r="C12" s="42">
        <f t="shared" ref="C12:C33" si="0">E12</f>
        <v>2740.3100000000009</v>
      </c>
      <c r="D12" s="27"/>
      <c r="E12" s="27">
        <f>(E13-E32)/E11</f>
        <v>2740.3100000000009</v>
      </c>
    </row>
    <row r="13" spans="1:7" ht="25.5" x14ac:dyDescent="0.3">
      <c r="A13" s="5" t="s">
        <v>66</v>
      </c>
      <c r="B13" s="34" t="s">
        <v>2</v>
      </c>
      <c r="C13" s="42">
        <f t="shared" si="0"/>
        <v>198880.80000000008</v>
      </c>
      <c r="D13" s="27"/>
      <c r="E13" s="27">
        <f>E15+E29+E30+E31+E32+E33</f>
        <v>198880.80000000008</v>
      </c>
    </row>
    <row r="14" spans="1:7" x14ac:dyDescent="0.3">
      <c r="A14" s="8" t="s">
        <v>0</v>
      </c>
      <c r="B14" s="35"/>
      <c r="C14" s="42">
        <f t="shared" si="0"/>
        <v>0</v>
      </c>
      <c r="D14" s="27"/>
      <c r="E14" s="27"/>
      <c r="G14" s="31"/>
    </row>
    <row r="15" spans="1:7" ht="25.5" x14ac:dyDescent="0.3">
      <c r="A15" s="5" t="s">
        <v>67</v>
      </c>
      <c r="B15" s="34" t="s">
        <v>2</v>
      </c>
      <c r="C15" s="42">
        <f t="shared" si="0"/>
        <v>164796.50000000003</v>
      </c>
      <c r="D15" s="42"/>
      <c r="E15" s="42">
        <f t="shared" ref="E15" si="1">E17+E20+E23+E26</f>
        <v>164796.50000000003</v>
      </c>
    </row>
    <row r="16" spans="1:7" x14ac:dyDescent="0.3">
      <c r="A16" s="8" t="s">
        <v>1</v>
      </c>
      <c r="B16" s="35"/>
      <c r="C16" s="42">
        <f t="shared" si="0"/>
        <v>0</v>
      </c>
      <c r="D16" s="27"/>
      <c r="E16" s="27"/>
    </row>
    <row r="17" spans="1:11" s="18" customFormat="1" ht="25.5" x14ac:dyDescent="0.3">
      <c r="A17" s="20" t="s">
        <v>25</v>
      </c>
      <c r="B17" s="34" t="s">
        <v>2</v>
      </c>
      <c r="C17" s="42">
        <f t="shared" si="0"/>
        <v>10323.799999999999</v>
      </c>
      <c r="D17" s="42"/>
      <c r="E17" s="42">
        <v>10323.799999999999</v>
      </c>
      <c r="F17" s="29"/>
      <c r="G17" s="29" t="s">
        <v>27</v>
      </c>
    </row>
    <row r="18" spans="1:11" s="18" customFormat="1" x14ac:dyDescent="0.3">
      <c r="A18" s="21" t="s">
        <v>4</v>
      </c>
      <c r="B18" s="36" t="s">
        <v>3</v>
      </c>
      <c r="C18" s="42">
        <f t="shared" si="0"/>
        <v>2</v>
      </c>
      <c r="D18" s="27"/>
      <c r="E18" s="27">
        <v>2</v>
      </c>
      <c r="F18" s="29"/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42">
        <f t="shared" si="0"/>
        <v>430158.33333333331</v>
      </c>
      <c r="D19" s="27"/>
      <c r="E19" s="27">
        <f>E17*1000/12/E18</f>
        <v>430158.33333333331</v>
      </c>
      <c r="F19" s="29"/>
      <c r="G19" s="29"/>
    </row>
    <row r="20" spans="1:11" s="18" customFormat="1" ht="25.5" x14ac:dyDescent="0.3">
      <c r="A20" s="20" t="s">
        <v>26</v>
      </c>
      <c r="B20" s="34" t="s">
        <v>2</v>
      </c>
      <c r="C20" s="42">
        <f t="shared" si="0"/>
        <v>110801.8</v>
      </c>
      <c r="D20" s="42"/>
      <c r="E20" s="42">
        <v>110801.8</v>
      </c>
      <c r="F20" s="29"/>
      <c r="G20" s="29"/>
    </row>
    <row r="21" spans="1:11" x14ac:dyDescent="0.3">
      <c r="A21" s="10" t="s">
        <v>4</v>
      </c>
      <c r="B21" s="36" t="s">
        <v>3</v>
      </c>
      <c r="C21" s="42">
        <f t="shared" si="0"/>
        <v>21</v>
      </c>
      <c r="D21" s="27"/>
      <c r="E21" s="27">
        <v>21</v>
      </c>
    </row>
    <row r="22" spans="1:11" ht="21.95" customHeight="1" x14ac:dyDescent="0.3">
      <c r="A22" s="10" t="s">
        <v>22</v>
      </c>
      <c r="B22" s="34" t="s">
        <v>23</v>
      </c>
      <c r="C22" s="42">
        <f t="shared" si="0"/>
        <v>439689.68253968254</v>
      </c>
      <c r="D22" s="27"/>
      <c r="E22" s="27">
        <f>E20*1000/12/E21</f>
        <v>439689.68253968254</v>
      </c>
    </row>
    <row r="23" spans="1:11" ht="39" x14ac:dyDescent="0.3">
      <c r="A23" s="14" t="s">
        <v>21</v>
      </c>
      <c r="B23" s="34" t="s">
        <v>2</v>
      </c>
      <c r="C23" s="42">
        <f t="shared" si="0"/>
        <v>19830.7</v>
      </c>
      <c r="D23" s="42"/>
      <c r="E23" s="42">
        <v>19830.7</v>
      </c>
    </row>
    <row r="24" spans="1:11" x14ac:dyDescent="0.3">
      <c r="A24" s="10" t="s">
        <v>4</v>
      </c>
      <c r="B24" s="36" t="s">
        <v>3</v>
      </c>
      <c r="C24" s="42">
        <f t="shared" si="0"/>
        <v>6</v>
      </c>
      <c r="D24" s="27"/>
      <c r="E24" s="27">
        <v>6</v>
      </c>
    </row>
    <row r="25" spans="1:11" ht="21.95" customHeight="1" x14ac:dyDescent="0.3">
      <c r="A25" s="10" t="s">
        <v>22</v>
      </c>
      <c r="B25" s="34" t="s">
        <v>23</v>
      </c>
      <c r="C25" s="42">
        <f t="shared" si="0"/>
        <v>275426.38888888888</v>
      </c>
      <c r="D25" s="27"/>
      <c r="E25" s="27">
        <f>E23*1000/12/E24</f>
        <v>275426.38888888888</v>
      </c>
    </row>
    <row r="26" spans="1:11" ht="25.5" x14ac:dyDescent="0.3">
      <c r="A26" s="7" t="s">
        <v>19</v>
      </c>
      <c r="B26" s="34" t="s">
        <v>2</v>
      </c>
      <c r="C26" s="42">
        <f t="shared" si="0"/>
        <v>23840.2</v>
      </c>
      <c r="D26" s="42"/>
      <c r="E26" s="42">
        <v>23840.2</v>
      </c>
    </row>
    <row r="27" spans="1:11" x14ac:dyDescent="0.3">
      <c r="A27" s="10" t="s">
        <v>4</v>
      </c>
      <c r="B27" s="36" t="s">
        <v>3</v>
      </c>
      <c r="C27" s="42">
        <f t="shared" si="0"/>
        <v>21</v>
      </c>
      <c r="D27" s="27"/>
      <c r="E27" s="27">
        <v>21</v>
      </c>
    </row>
    <row r="28" spans="1:11" ht="21.95" customHeight="1" x14ac:dyDescent="0.3">
      <c r="A28" s="10" t="s">
        <v>22</v>
      </c>
      <c r="B28" s="34" t="s">
        <v>23</v>
      </c>
      <c r="C28" s="42">
        <f t="shared" si="0"/>
        <v>94603.968253968254</v>
      </c>
      <c r="D28" s="27"/>
      <c r="E28" s="27">
        <f>E26*1000/12/E27</f>
        <v>94603.968253968254</v>
      </c>
    </row>
    <row r="29" spans="1:11" ht="25.5" x14ac:dyDescent="0.3">
      <c r="A29" s="5" t="s">
        <v>5</v>
      </c>
      <c r="B29" s="34" t="s">
        <v>2</v>
      </c>
      <c r="C29" s="42">
        <f t="shared" si="0"/>
        <v>19113.7</v>
      </c>
      <c r="D29" s="42"/>
      <c r="E29" s="42">
        <v>19113.7</v>
      </c>
      <c r="F29" s="53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34" t="s">
        <v>2</v>
      </c>
      <c r="C30" s="42">
        <f t="shared" si="0"/>
        <v>4447.6000000000004</v>
      </c>
      <c r="D30" s="27"/>
      <c r="E30" s="27">
        <f>2913+1534.6</f>
        <v>4447.6000000000004</v>
      </c>
      <c r="F30" s="53"/>
      <c r="G30" s="53"/>
      <c r="H30" s="53"/>
      <c r="I30" s="53"/>
      <c r="J30" s="53"/>
      <c r="K30" s="18"/>
    </row>
    <row r="31" spans="1:11" ht="25.5" x14ac:dyDescent="0.3">
      <c r="A31" s="12" t="s">
        <v>7</v>
      </c>
      <c r="B31" s="34" t="s">
        <v>2</v>
      </c>
      <c r="C31" s="42">
        <f t="shared" si="0"/>
        <v>399.2</v>
      </c>
      <c r="D31" s="27"/>
      <c r="E31" s="27">
        <v>399.2</v>
      </c>
      <c r="F31" s="18"/>
      <c r="G31" s="18"/>
      <c r="H31" s="18"/>
      <c r="I31" s="18"/>
      <c r="J31" s="18"/>
      <c r="K31" s="18"/>
    </row>
    <row r="32" spans="1:11" ht="36.75" x14ac:dyDescent="0.3">
      <c r="A32" s="12" t="s">
        <v>8</v>
      </c>
      <c r="B32" s="34" t="s">
        <v>2</v>
      </c>
      <c r="C32" s="42">
        <f t="shared" si="0"/>
        <v>7059.1</v>
      </c>
      <c r="D32" s="27"/>
      <c r="E32" s="27">
        <v>7059.1</v>
      </c>
    </row>
    <row r="33" spans="1:5" ht="38.25" customHeight="1" x14ac:dyDescent="0.3">
      <c r="A33" s="12" t="s">
        <v>9</v>
      </c>
      <c r="B33" s="34" t="s">
        <v>2</v>
      </c>
      <c r="C33" s="42">
        <f t="shared" si="0"/>
        <v>3064.7</v>
      </c>
      <c r="D33" s="27"/>
      <c r="E33" s="27">
        <f>509.6+1631.8+923.3</f>
        <v>3064.7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12" workbookViewId="0">
      <selection activeCell="C12" sqref="C1:C104857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77" customWidth="1"/>
    <col min="4" max="4" width="12" style="31" customWidth="1"/>
    <col min="5" max="5" width="14" style="31" customWidth="1"/>
    <col min="6" max="6" width="12" style="29" customWidth="1"/>
    <col min="7" max="7" width="12" style="2" customWidth="1"/>
    <col min="8" max="16384" width="9.140625" style="2"/>
  </cols>
  <sheetData>
    <row r="1" spans="1:7" x14ac:dyDescent="0.3">
      <c r="A1" s="68" t="s">
        <v>12</v>
      </c>
      <c r="B1" s="68"/>
      <c r="C1" s="68"/>
      <c r="D1" s="68"/>
      <c r="E1" s="68"/>
    </row>
    <row r="2" spans="1:7" x14ac:dyDescent="0.3">
      <c r="A2" s="68" t="s">
        <v>78</v>
      </c>
      <c r="B2" s="68"/>
      <c r="C2" s="68"/>
      <c r="D2" s="68"/>
      <c r="E2" s="68"/>
    </row>
    <row r="3" spans="1:7" x14ac:dyDescent="0.3">
      <c r="A3" s="1"/>
    </row>
    <row r="4" spans="1:7" ht="42.75" customHeight="1" x14ac:dyDescent="0.3">
      <c r="A4" s="74" t="s">
        <v>39</v>
      </c>
      <c r="B4" s="74"/>
      <c r="C4" s="74"/>
      <c r="D4" s="74"/>
      <c r="E4" s="74"/>
    </row>
    <row r="5" spans="1:7" ht="15.75" customHeight="1" x14ac:dyDescent="0.3">
      <c r="A5" s="70" t="s">
        <v>13</v>
      </c>
      <c r="B5" s="70"/>
      <c r="C5" s="70"/>
      <c r="D5" s="70"/>
      <c r="E5" s="70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71" t="s">
        <v>24</v>
      </c>
      <c r="B9" s="75" t="s">
        <v>15</v>
      </c>
      <c r="C9" s="73" t="s">
        <v>75</v>
      </c>
      <c r="D9" s="73"/>
      <c r="E9" s="73"/>
    </row>
    <row r="10" spans="1:7" ht="40.5" x14ac:dyDescent="0.3">
      <c r="A10" s="71"/>
      <c r="B10" s="75"/>
      <c r="C10" s="78" t="s">
        <v>16</v>
      </c>
      <c r="D10" s="32" t="s">
        <v>17</v>
      </c>
      <c r="E10" s="33" t="s">
        <v>11</v>
      </c>
    </row>
    <row r="11" spans="1:7" x14ac:dyDescent="0.3">
      <c r="A11" s="5" t="s">
        <v>18</v>
      </c>
      <c r="B11" s="6" t="s">
        <v>10</v>
      </c>
      <c r="C11" s="79">
        <f>E11</f>
        <v>52</v>
      </c>
      <c r="D11" s="62">
        <v>54</v>
      </c>
      <c r="E11" s="42">
        <v>52</v>
      </c>
    </row>
    <row r="12" spans="1:7" ht="25.5" x14ac:dyDescent="0.3">
      <c r="A12" s="10" t="s">
        <v>20</v>
      </c>
      <c r="B12" s="6" t="s">
        <v>2</v>
      </c>
      <c r="C12" s="79">
        <f t="shared" ref="C12:C33" si="0">E12</f>
        <v>2574.6807692307693</v>
      </c>
      <c r="D12" s="61">
        <f t="shared" ref="D12:E12" si="1">(D13-D32)/D11</f>
        <v>0</v>
      </c>
      <c r="E12" s="27">
        <f t="shared" si="1"/>
        <v>2574.6807692307693</v>
      </c>
    </row>
    <row r="13" spans="1:7" ht="25.5" x14ac:dyDescent="0.3">
      <c r="A13" s="5" t="s">
        <v>66</v>
      </c>
      <c r="B13" s="6" t="s">
        <v>2</v>
      </c>
      <c r="C13" s="79">
        <f t="shared" si="0"/>
        <v>144825.19999999998</v>
      </c>
      <c r="D13" s="62">
        <f>D15+D29+D30+D31+D32+D33</f>
        <v>0</v>
      </c>
      <c r="E13" s="42">
        <f>E15+E29+E30+E31+E32+E33</f>
        <v>144825.19999999998</v>
      </c>
    </row>
    <row r="14" spans="1:7" x14ac:dyDescent="0.3">
      <c r="A14" s="8" t="s">
        <v>0</v>
      </c>
      <c r="B14" s="9"/>
      <c r="C14" s="79">
        <f t="shared" si="0"/>
        <v>0</v>
      </c>
      <c r="D14" s="61">
        <f t="shared" ref="D14" si="2">C14</f>
        <v>0</v>
      </c>
      <c r="E14" s="27"/>
      <c r="G14" s="15"/>
    </row>
    <row r="15" spans="1:7" ht="25.5" x14ac:dyDescent="0.3">
      <c r="A15" s="5" t="s">
        <v>57</v>
      </c>
      <c r="B15" s="6" t="s">
        <v>2</v>
      </c>
      <c r="C15" s="79">
        <f t="shared" si="0"/>
        <v>112141.5</v>
      </c>
      <c r="D15" s="62">
        <f t="shared" ref="D15:E15" si="3">D17+D20+D23+D26</f>
        <v>0</v>
      </c>
      <c r="E15" s="42">
        <f t="shared" si="3"/>
        <v>112141.5</v>
      </c>
    </row>
    <row r="16" spans="1:7" x14ac:dyDescent="0.3">
      <c r="A16" s="8" t="s">
        <v>1</v>
      </c>
      <c r="B16" s="9"/>
      <c r="C16" s="79">
        <f t="shared" si="0"/>
        <v>0</v>
      </c>
      <c r="D16" s="61"/>
      <c r="E16" s="27"/>
    </row>
    <row r="17" spans="1:11" s="18" customFormat="1" ht="25.5" x14ac:dyDescent="0.3">
      <c r="A17" s="20" t="s">
        <v>25</v>
      </c>
      <c r="B17" s="17" t="s">
        <v>2</v>
      </c>
      <c r="C17" s="79">
        <f t="shared" si="0"/>
        <v>17623.599999999999</v>
      </c>
      <c r="D17" s="60"/>
      <c r="E17" s="42">
        <v>17623.599999999999</v>
      </c>
      <c r="F17" s="29"/>
    </row>
    <row r="18" spans="1:11" s="18" customFormat="1" x14ac:dyDescent="0.3">
      <c r="A18" s="21" t="s">
        <v>4</v>
      </c>
      <c r="B18" s="22" t="s">
        <v>3</v>
      </c>
      <c r="C18" s="79">
        <f t="shared" si="0"/>
        <v>3</v>
      </c>
      <c r="D18" s="61">
        <v>1</v>
      </c>
      <c r="E18" s="27">
        <v>3</v>
      </c>
      <c r="F18" s="29"/>
    </row>
    <row r="19" spans="1:11" s="18" customFormat="1" ht="21.95" customHeight="1" x14ac:dyDescent="0.3">
      <c r="A19" s="21" t="s">
        <v>22</v>
      </c>
      <c r="B19" s="17" t="s">
        <v>23</v>
      </c>
      <c r="C19" s="79">
        <f t="shared" si="0"/>
        <v>489544.44444444444</v>
      </c>
      <c r="D19" s="61">
        <f>D17*1000/3/D18</f>
        <v>0</v>
      </c>
      <c r="E19" s="27">
        <f>E17*1000/12/E18</f>
        <v>489544.44444444444</v>
      </c>
      <c r="F19" s="29" t="s">
        <v>27</v>
      </c>
    </row>
    <row r="20" spans="1:11" s="18" customFormat="1" ht="25.5" x14ac:dyDescent="0.3">
      <c r="A20" s="20" t="s">
        <v>26</v>
      </c>
      <c r="B20" s="17" t="s">
        <v>2</v>
      </c>
      <c r="C20" s="79">
        <f t="shared" si="0"/>
        <v>66776.899999999994</v>
      </c>
      <c r="D20" s="60"/>
      <c r="E20" s="42">
        <v>66776.899999999994</v>
      </c>
      <c r="F20" s="37"/>
    </row>
    <row r="21" spans="1:11" s="18" customFormat="1" x14ac:dyDescent="0.3">
      <c r="A21" s="21" t="s">
        <v>4</v>
      </c>
      <c r="B21" s="22" t="s">
        <v>3</v>
      </c>
      <c r="C21" s="79">
        <f t="shared" si="0"/>
        <v>16</v>
      </c>
      <c r="D21" s="61">
        <v>1</v>
      </c>
      <c r="E21" s="27">
        <v>16</v>
      </c>
      <c r="F21" s="38"/>
    </row>
    <row r="22" spans="1:11" s="18" customFormat="1" ht="21.95" customHeight="1" x14ac:dyDescent="0.3">
      <c r="A22" s="21" t="s">
        <v>22</v>
      </c>
      <c r="B22" s="17" t="s">
        <v>23</v>
      </c>
      <c r="C22" s="79">
        <f t="shared" si="0"/>
        <v>347796.35416666663</v>
      </c>
      <c r="D22" s="61">
        <f>D20*1000/3/D21</f>
        <v>0</v>
      </c>
      <c r="E22" s="27">
        <f>E20*1000/12/E21</f>
        <v>347796.35416666663</v>
      </c>
      <c r="F22" s="39"/>
    </row>
    <row r="23" spans="1:11" ht="39" x14ac:dyDescent="0.3">
      <c r="A23" s="14" t="s">
        <v>21</v>
      </c>
      <c r="B23" s="6" t="s">
        <v>2</v>
      </c>
      <c r="C23" s="79">
        <f t="shared" si="0"/>
        <v>7291.5</v>
      </c>
      <c r="D23" s="60"/>
      <c r="E23" s="42">
        <v>7291.5</v>
      </c>
      <c r="F23" s="38"/>
    </row>
    <row r="24" spans="1:11" x14ac:dyDescent="0.3">
      <c r="A24" s="10" t="s">
        <v>4</v>
      </c>
      <c r="B24" s="11" t="s">
        <v>3</v>
      </c>
      <c r="C24" s="79">
        <f t="shared" si="0"/>
        <v>3</v>
      </c>
      <c r="D24" s="61">
        <v>1</v>
      </c>
      <c r="E24" s="27">
        <v>3</v>
      </c>
      <c r="F24" s="37"/>
    </row>
    <row r="25" spans="1:11" ht="21.95" customHeight="1" x14ac:dyDescent="0.3">
      <c r="A25" s="10" t="s">
        <v>22</v>
      </c>
      <c r="B25" s="6" t="s">
        <v>23</v>
      </c>
      <c r="C25" s="79">
        <f t="shared" si="0"/>
        <v>202541.66666666666</v>
      </c>
      <c r="D25" s="61">
        <f>D23*1000/3/D24</f>
        <v>0</v>
      </c>
      <c r="E25" s="27">
        <f>E23*1000/12/E24</f>
        <v>202541.66666666666</v>
      </c>
    </row>
    <row r="26" spans="1:11" ht="25.5" x14ac:dyDescent="0.3">
      <c r="A26" s="7" t="s">
        <v>19</v>
      </c>
      <c r="B26" s="6" t="s">
        <v>2</v>
      </c>
      <c r="C26" s="79">
        <f t="shared" si="0"/>
        <v>20449.5</v>
      </c>
      <c r="D26" s="60"/>
      <c r="E26" s="42">
        <v>20449.5</v>
      </c>
    </row>
    <row r="27" spans="1:11" x14ac:dyDescent="0.3">
      <c r="A27" s="10" t="s">
        <v>4</v>
      </c>
      <c r="B27" s="11" t="s">
        <v>3</v>
      </c>
      <c r="C27" s="79">
        <f t="shared" si="0"/>
        <v>18</v>
      </c>
      <c r="D27" s="61">
        <v>1</v>
      </c>
      <c r="E27" s="27">
        <v>18</v>
      </c>
    </row>
    <row r="28" spans="1:11" ht="21.95" customHeight="1" x14ac:dyDescent="0.3">
      <c r="A28" s="10" t="s">
        <v>22</v>
      </c>
      <c r="B28" s="6" t="s">
        <v>23</v>
      </c>
      <c r="C28" s="79">
        <f t="shared" si="0"/>
        <v>94673.611111111109</v>
      </c>
      <c r="D28" s="61">
        <f>D26*1000/3/D27</f>
        <v>0</v>
      </c>
      <c r="E28" s="27">
        <f>E26*1000/12/E27</f>
        <v>94673.611111111109</v>
      </c>
    </row>
    <row r="29" spans="1:11" ht="25.5" x14ac:dyDescent="0.3">
      <c r="A29" s="5" t="s">
        <v>5</v>
      </c>
      <c r="B29" s="6" t="s">
        <v>2</v>
      </c>
      <c r="C29" s="79">
        <f t="shared" si="0"/>
        <v>13253.4</v>
      </c>
      <c r="D29" s="60"/>
      <c r="E29" s="42">
        <v>13253.4</v>
      </c>
      <c r="F29" s="53"/>
      <c r="G29" s="53"/>
      <c r="H29" s="53"/>
      <c r="I29" s="53"/>
      <c r="J29" s="53"/>
      <c r="K29" s="18"/>
    </row>
    <row r="30" spans="1:11" ht="36.75" x14ac:dyDescent="0.3">
      <c r="A30" s="12" t="s">
        <v>6</v>
      </c>
      <c r="B30" s="6" t="s">
        <v>2</v>
      </c>
      <c r="C30" s="79">
        <f t="shared" si="0"/>
        <v>5231.2</v>
      </c>
      <c r="D30" s="62">
        <v>0</v>
      </c>
      <c r="E30" s="42">
        <f>2955.6+2275.6</f>
        <v>5231.2</v>
      </c>
      <c r="F30" s="53"/>
      <c r="G30" s="53"/>
      <c r="H30" s="53"/>
      <c r="I30" s="53"/>
      <c r="J30" s="53"/>
      <c r="K30" s="18"/>
    </row>
    <row r="31" spans="1:11" ht="25.5" x14ac:dyDescent="0.3">
      <c r="A31" s="12" t="s">
        <v>7</v>
      </c>
      <c r="B31" s="6" t="s">
        <v>2</v>
      </c>
      <c r="C31" s="79">
        <f t="shared" si="0"/>
        <v>665.4</v>
      </c>
      <c r="D31" s="61">
        <v>0</v>
      </c>
      <c r="E31" s="27">
        <v>665.4</v>
      </c>
      <c r="F31" s="18"/>
      <c r="G31" s="18"/>
      <c r="H31" s="18"/>
      <c r="I31" s="18"/>
      <c r="J31" s="18"/>
      <c r="K31" s="18"/>
    </row>
    <row r="32" spans="1:11" ht="36.75" x14ac:dyDescent="0.3">
      <c r="A32" s="12" t="s">
        <v>8</v>
      </c>
      <c r="B32" s="6" t="s">
        <v>2</v>
      </c>
      <c r="C32" s="79">
        <f t="shared" si="0"/>
        <v>10941.8</v>
      </c>
      <c r="D32" s="61">
        <v>0</v>
      </c>
      <c r="E32" s="27">
        <v>10941.8</v>
      </c>
    </row>
    <row r="33" spans="1:5" ht="38.25" customHeight="1" x14ac:dyDescent="0.3">
      <c r="A33" s="12" t="s">
        <v>9</v>
      </c>
      <c r="B33" s="6" t="s">
        <v>2</v>
      </c>
      <c r="C33" s="79">
        <f t="shared" si="0"/>
        <v>2591.9</v>
      </c>
      <c r="D33" s="61"/>
      <c r="E33" s="27">
        <f>238+2353.9</f>
        <v>2591.9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</vt:lpstr>
      <vt:lpstr>аксай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Раздольное</vt:lpstr>
      <vt:lpstr>двуречный</vt:lpstr>
      <vt:lpstr>Интернациональный</vt:lpstr>
      <vt:lpstr>кумайская</vt:lpstr>
      <vt:lpstr>московская</vt:lpstr>
      <vt:lpstr>свободненская</vt:lpstr>
      <vt:lpstr>сурган</vt:lpstr>
      <vt:lpstr>юбилейное</vt:lpstr>
      <vt:lpstr>бузулукская</vt:lpstr>
      <vt:lpstr>ярославка</vt:lpstr>
      <vt:lpstr>красивое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2025-02-12T11:36:07Z</dcterms:modified>
</cp:coreProperties>
</file>